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michal.repta" reservationPassword="0"/>
  <workbookPr/>
  <bookViews>
    <workbookView xWindow="240" yWindow="120" windowWidth="14940" windowHeight="9225" activeTab="0"/>
  </bookViews>
  <sheets>
    <sheet name="Rekapitulace" sheetId="1" r:id="rId1"/>
    <sheet name="SO _02" sheetId="2" r:id="rId2"/>
    <sheet name="SO 101" sheetId="3" r:id="rId3"/>
    <sheet name="SO 182" sheetId="4" r:id="rId4"/>
    <sheet name="SO 201" sheetId="5" r:id="rId5"/>
  </sheets>
  <definedNames/>
  <calcPr/>
  <webPublishing/>
</workbook>
</file>

<file path=xl/sharedStrings.xml><?xml version="1.0" encoding="utf-8"?>
<sst xmlns="http://schemas.openxmlformats.org/spreadsheetml/2006/main" count="1896" uniqueCount="688">
  <si>
    <t>Firma: Firma</t>
  </si>
  <si>
    <t>Rekapitulace ceny</t>
  </si>
  <si>
    <t>Stavba: 16012 - III/15222 Budkov - most ev.č. 15222-3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</si>
  <si>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</si>
  <si>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</si>
  <si>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</si>
  <si>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</si>
  <si>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</si>
  <si>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</si>
  <si>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</si>
  <si>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</si>
  <si>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</si>
  <si>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</si>
  <si>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</si>
  <si>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</si>
  <si>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16012</t>
  </si>
  <si>
    <t>III/15222 Budkov - most ev.č. 15222-3</t>
  </si>
  <si>
    <t>O</t>
  </si>
  <si>
    <t>Rozpočet:</t>
  </si>
  <si>
    <t>0,00</t>
  </si>
  <si>
    <t>15,00</t>
  </si>
  <si>
    <t>21,00</t>
  </si>
  <si>
    <t>3</t>
  </si>
  <si>
    <t>2</t>
  </si>
  <si>
    <t>SO _02</t>
  </si>
  <si>
    <t>Všeobecné položky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</si>
  <si>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</si>
  <si>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</si>
  <si>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</si>
  <si>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</si>
  <si>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</si>
  <si>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</si>
  <si>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</si>
  <si>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</si>
  <si>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</si>
  <si>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</si>
  <si>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</si>
  <si>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</si>
  <si>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</si>
  <si>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</si>
  <si>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</si>
  <si>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</si>
  <si>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</si>
  <si>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</si>
  <si>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</si>
  <si>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</si>
  <si>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02910</t>
  </si>
  <si>
    <t/>
  </si>
  <si>
    <t>OSTATNÍ POŽADAVKY - ZEMĚMĚŘIČSKÁ MĚŘENÍ</t>
  </si>
  <si>
    <t>KPL</t>
  </si>
  <si>
    <t>PP</t>
  </si>
  <si>
    <t>vytyčovací práce + cena za vytyčení prostorové polohy stavby před jejím zahájením odborně způsobilými osobami, veškeré geodetické práce v průběru výstavby, geometrické zaměřeni skutečného stavu po dokončení stavby</t>
  </si>
  <si>
    <t>VV</t>
  </si>
  <si>
    <t>029412</t>
  </si>
  <si>
    <t>OSTATNÍ POŽADAVKY - VYPRACOVÁNÍ MOSTNÍHO LISTU</t>
  </si>
  <si>
    <t>KUS</t>
  </si>
  <si>
    <t>02943</t>
  </si>
  <si>
    <t>OSTATNÍ POŽADAVKY - VYPRACOVÁNÍ RDS</t>
  </si>
  <si>
    <t>RDS SO201</t>
  </si>
  <si>
    <t>02944</t>
  </si>
  <si>
    <t>OSTAT POŽADAVKY - DOKUMENTACE SKUTEČ PROVEDENÍ V DIGIT FORMĚ</t>
  </si>
  <si>
    <t>DSPS (grafika + CD media) vč. fotodokumentace</t>
  </si>
  <si>
    <t>02945</t>
  </si>
  <si>
    <t>OSTAT POŽADAVKY - GEOMETRICKÝ PLÁN</t>
  </si>
  <si>
    <t>HM</t>
  </si>
  <si>
    <t>geometrický oddělovací plán</t>
  </si>
  <si>
    <t>02950</t>
  </si>
  <si>
    <t>a</t>
  </si>
  <si>
    <t>OSTATNÍ POŽADAVKY - POSUDKY, KONTROLY, REVIZNÍ ZPRÁVY</t>
  </si>
  <si>
    <t>vypracování plánů kontrol a údržby</t>
  </si>
  <si>
    <t>7</t>
  </si>
  <si>
    <t>b</t>
  </si>
  <si>
    <t>zkoušky PAU</t>
  </si>
  <si>
    <t>8</t>
  </si>
  <si>
    <t>029522</t>
  </si>
  <si>
    <t>OSTATNÍ POŽADAVKY - REVIZNÍ ZPRÁVY</t>
  </si>
  <si>
    <t>1 HPM, včetně zápisu do BMS</t>
  </si>
  <si>
    <t>pasport DZ, okolních staveb a pozemků před, po a v průběhu stavby 1x měsíčně, tisk + CD</t>
  </si>
  <si>
    <t>02991</t>
  </si>
  <si>
    <t>OSTATNÍ POŽADAVKY - INFORMAČNÍ TABULE</t>
  </si>
  <si>
    <t>Informační tabule 2.5 x 1.75 m, opatření BOZP - pásky, prkna tabulky, sloupky atd.</t>
  </si>
  <si>
    <t>11</t>
  </si>
  <si>
    <t>03100</t>
  </si>
  <si>
    <t>ZAŘÍZENÍ STAVENIŠTĚ - ZŘÍZENÍ, PROVOZ, DEMONTÁŽ</t>
  </si>
  <si>
    <t>12</t>
  </si>
  <si>
    <t>03730</t>
  </si>
  <si>
    <t>POMOC PRÁCE ZAJIŠŤ NEBO ZŘÍZ OCHRANU INŽENÝRSKÝCH SÍTÍ</t>
  </si>
  <si>
    <t>pomocné práce na ochranu inženýrských sítí</t>
  </si>
  <si>
    <t>ochrana vodoovodu VAS v ochranném pásmu  
ochrana plynovodu STL-RWE v ochranném pásmu</t>
  </si>
  <si>
    <t>13</t>
  </si>
  <si>
    <t>demontáž a zpětná montáž sloupu VO vpravo před mostem, vč. uskladnění</t>
  </si>
  <si>
    <t>14</t>
  </si>
  <si>
    <t>03750</t>
  </si>
  <si>
    <t>POMOC PRÁCE ZAJIŠŤ NEBO ZŘÍZ LEŠENÍ</t>
  </si>
  <si>
    <t>Záchytné lešení výšky do 3m na dobu od zahájení bednění skruže po dokončení instalace zádržného systému konečného.</t>
  </si>
  <si>
    <t>Ostatní konstrukce a práce</t>
  </si>
  <si>
    <t>15</t>
  </si>
  <si>
    <t>916811</t>
  </si>
  <si>
    <t>ODDĚL OPLOCENÍ S PODSTAVCI DRÁTĚNNÉ - DOD A MONTÁŽ</t>
  </si>
  <si>
    <t>M</t>
  </si>
  <si>
    <t>Oplocení staveniště a pozemků vpravo od provizorní komunikace, výška plotu 1,8m</t>
  </si>
  <si>
    <t>71+30+36+31=168,000 [A]</t>
  </si>
  <si>
    <t>16</t>
  </si>
  <si>
    <t>916813</t>
  </si>
  <si>
    <t>ODDĚL OPLOCENÍ S PODSTAVCI DRÁTĚNNÉ - DEMONTÁŽ</t>
  </si>
  <si>
    <t>SO 101</t>
  </si>
  <si>
    <t>Provizorní komunikace</t>
  </si>
  <si>
    <t>014101</t>
  </si>
  <si>
    <t>POPLATKY ZA SKLÁDKU</t>
  </si>
  <si>
    <t>M3</t>
  </si>
  <si>
    <t>ŠD podsyp pod základy provizoria, vč. uložení na skládku</t>
  </si>
  <si>
    <t>SO101: 113327 b - ODSTRAN PODKL ZPEVNĚNÝCH PLOCH Z KAMENIVA NESTMEL, ODVOZ DO 16KM     7,373=7,373 [A]</t>
  </si>
  <si>
    <t>014132</t>
  </si>
  <si>
    <t>POPLATKY ZA SKLÁDKU TYP S-NO (NEBEZPEČNÝ ODPAD)</t>
  </si>
  <si>
    <t>T</t>
  </si>
  <si>
    <t>podklad vozovky, 
POLOŽKA ČERPÁNA POUZE SE SOUHLASEM TDI</t>
  </si>
  <si>
    <t>13173b - HLOUBENÍ JAM ZAPAŽ I NEPAŽ TŘ. I  21,248=21,248 [A]</t>
  </si>
  <si>
    <t>02741</t>
  </si>
  <si>
    <t>PROVIZORNÍ MOSTY</t>
  </si>
  <si>
    <t>M2</t>
  </si>
  <si>
    <t>komplet mostní provizorium  dl. 14.1 m (montáž, pronájem, demontáž),</t>
  </si>
  <si>
    <t>5,2*14,1=73,320 [A]</t>
  </si>
  <si>
    <t>Zemní práce</t>
  </si>
  <si>
    <t>11316</t>
  </si>
  <si>
    <t>ODSTRANĚNÍ KRYTU ZPEVNĚNÝCH PLOCH ZE SILNIČNÍCH DÍLCŮ</t>
  </si>
  <si>
    <t>rozebrání vozovky provizorní komunikace z panelů 3.00/1.50/0.215m vč. odvozu</t>
  </si>
  <si>
    <t>0,215*109,5=23,543 [A]</t>
  </si>
  <si>
    <t>113327</t>
  </si>
  <si>
    <t>ODSTRAN PODKL ZPEVNĚNÝCH PLOCH Z KAMENIVA NESTMEL, ODVOZ DO 16KM</t>
  </si>
  <si>
    <t>odstranění ŠP lože pod panelovou vozovkou provizorní komunikace, odvoz na KSÚSV v Moravských Budějovicích</t>
  </si>
  <si>
    <t>0,150*151,1=22,665 [A]</t>
  </si>
  <si>
    <t>odstranění ŠD podsyp pod základy provizoria</t>
  </si>
  <si>
    <t>12110</t>
  </si>
  <si>
    <t>SEJMUTÍ ORNICE NEBO LESNÍ PŮDY</t>
  </si>
  <si>
    <t>sejmutí ornice v tl. 0.2m pod provizorní komunikací a provizorním mostem, vč. uložení na meziskládku</t>
  </si>
  <si>
    <t>před mostem 1*0,2*141=28,200 [A] 
za mostem 1*0,2*176=35,200 [B] 
Celkem: A+B=63,400 [C]</t>
  </si>
  <si>
    <t>122737</t>
  </si>
  <si>
    <t>ODKOPÁVKY A PROKOPÁVKY OBECNÉ TŘ. I, ODVOZ DO 16KM</t>
  </si>
  <si>
    <t>odstranění násypu provizorní komunikace, vč. odvozu na KSÚSV v Moravských Budějovicích</t>
  </si>
  <si>
    <t>viz pol. 17180</t>
  </si>
  <si>
    <t>13173</t>
  </si>
  <si>
    <t>HLOUBENÍ JAM ZAPAŽ I NEPAŽ TŘ. I</t>
  </si>
  <si>
    <t>odkop pro provizorní komunikaci před mostem, výkopy pro základy provizorního mostu, vč. odvozu na meziskládku</t>
  </si>
  <si>
    <t>odkop pro provizorní komunikaci před mostem 12,5*1,05=13,125 [A] 
výkopy pro základy provizorního mostu op1 8,2*3,3=27,060 [B] 
výkopy pro základy provizorního mostu op2 7,7*0,3=2,310 [C] 
Celkem: 0,5*(A+B+C)=21,248 [D]</t>
  </si>
  <si>
    <t>odkop pro provizorní komunikaci před mostem, výkopy pro základy provizorního mostu, vč. odvozu na skládku nebezpečného odpadu 
POLOŽKA ČERPÁNA POUZE SE SOUHLASEM TDI</t>
  </si>
  <si>
    <t>17180</t>
  </si>
  <si>
    <t>ULOŽENÍ SYPANINY DO NÁSYPŮ Z NAKUPOVANÝCH MATERIÁLŮ</t>
  </si>
  <si>
    <t>násyp provizorní komunikace z nakupovaného materiálu</t>
  </si>
  <si>
    <t>za provizorním mostem 
25*3,5=87,500 [A]</t>
  </si>
  <si>
    <t>zásyp z nakupovaného materiálu,  
POLOŽKA ČERPÁNA POUZE SE SOUHLASEM TDI</t>
  </si>
  <si>
    <t>21,248=21,248 [A]</t>
  </si>
  <si>
    <t>17310</t>
  </si>
  <si>
    <t>ZEMNÍ KRAJNICE A DOSYPÁVKY SE ZHUTNĚNÍM</t>
  </si>
  <si>
    <t>krajnice provizorní komunikace</t>
  </si>
  <si>
    <t>před provizorním mostem vlevo 9,1*0,37=3,367 [A] 
před provizorním mostem vpravo 18,3*0,27=4,941 [B] 
za provizorním mostem vlevo 22*0,37=8,140 [C] 
za provizorním mostem vpravo 26,4*0,27=7,128 [D] 
Celkem: A+B+C+D=23,576 [E]</t>
  </si>
  <si>
    <t>17411</t>
  </si>
  <si>
    <t>ZÁSYP JAM A RÝH ZEMINOU SE ZHUTNĚNÍM</t>
  </si>
  <si>
    <t>zpětný zásyp odkopané zeminy z meziskládky</t>
  </si>
  <si>
    <t>pol. 13173a  21,248=21,248 [A]</t>
  </si>
  <si>
    <t>18214</t>
  </si>
  <si>
    <t>ÚPRAVA POVRCHŮ SROVNÁNÍM ÚZEMÍ V TL DO 0,25M</t>
  </si>
  <si>
    <t>srovnání plochy pod násypem provizorní komunikace do původního stavu</t>
  </si>
  <si>
    <t>18223</t>
  </si>
  <si>
    <t>ROZPROSTŘENÍ ORNICE VE SVAHU V TL DO 0,20M</t>
  </si>
  <si>
    <t>zpětné rozprostření ornice v prostoru provizorní komunikace v tl. 0,20 m,vč. naložení a dovozu z meziskládky</t>
  </si>
  <si>
    <t>63,4/0,2=317,000 [A]</t>
  </si>
  <si>
    <t>Základy</t>
  </si>
  <si>
    <t>17</t>
  </si>
  <si>
    <t>21461</t>
  </si>
  <si>
    <t>SEPARAČNÍ GEOTEXTILIE</t>
  </si>
  <si>
    <t>separační geotextilie pod těleso náspu provizorní komunikace, včetnš odvozu a uložení na skládku</t>
  </si>
  <si>
    <t>před provizoriem 122+ 
za provizoriem 185=307,000 [A]</t>
  </si>
  <si>
    <t>Vodorovné konstrukce</t>
  </si>
  <si>
    <t>18</t>
  </si>
  <si>
    <t>45152</t>
  </si>
  <si>
    <t>PODKLADNÍ A VÝPLŇOVÉ VRSTVY Z KAMENIVA DRCENÉHO</t>
  </si>
  <si>
    <t>podklad ze štěrkodrti 0/32 v tl. 200mm pod základy, vč. následného odstranění a odvozu na KSÚSV v Moravských Budějovicích</t>
  </si>
  <si>
    <t>pod provizorním mostem 
1,2*2*2,4*0,2*6,4=7,373 [A]</t>
  </si>
  <si>
    <t>Komunikace</t>
  </si>
  <si>
    <t>19</t>
  </si>
  <si>
    <t>56333</t>
  </si>
  <si>
    <t>VOZOVKOVÉ VRSTVY ZE ŠTĚRKODRTI TL. DO 150MM</t>
  </si>
  <si>
    <t>ŠP lože pod panelovou vozovkou, a vplnění hluchých míst mezi panely provizorní komunikace, včetně ásledného odstranění a odvozu na KSÚSV v Moravských Budějovicích</t>
  </si>
  <si>
    <t>lože před provizorním mostem 3,5*13,9=48,650 [A] 
lože za provizorním mostem 3,5*24,7=86,450 [B] 
výplň hluchých míst před provizoriem 10=10,000 [C] 
výplň hluchých míst za provizoriem 5=5,000 [D] 
výplň hluchých míst mezi panely 1=1,000 [E] 
Celkem: A+B+C+D+E=151,100 [F]</t>
  </si>
  <si>
    <t>20</t>
  </si>
  <si>
    <t>58300</t>
  </si>
  <si>
    <t>KRYT ZE SINIČNÍCH DÍLCŮ (PANELŮ)</t>
  </si>
  <si>
    <t>panelová rovnanina pro uložení mostního provizoria, vč. suché malty pro jejich uložení na základ (montáž, pronájem, demontáž)</t>
  </si>
  <si>
    <t>2*1,5*(3*0,215)*6=11,610 [A]</t>
  </si>
  <si>
    <t>21</t>
  </si>
  <si>
    <t>vozovka z panelů 3.00/1.50/0.215m  (montáž, pronájem)</t>
  </si>
  <si>
    <t>- před mostem 3*10,5*0,215=6,773 [A] 
 - za mostem 3*26*0,215=16,770 [B] 
Celkem: A+B=23,543 [C]</t>
  </si>
  <si>
    <t>Přidružená stavební výroba</t>
  </si>
  <si>
    <t>22</t>
  </si>
  <si>
    <t>76793</t>
  </si>
  <si>
    <t>OPLOCENÍ Z RÁMEČKOVÉHO PLETIVA</t>
  </si>
  <si>
    <t>zpětná montáž oplocení pozemku vpravo za mostem</t>
  </si>
  <si>
    <t>délka z položky 966843 
1,8*28=50,400 [A]</t>
  </si>
  <si>
    <t>23</t>
  </si>
  <si>
    <t>911CA2</t>
  </si>
  <si>
    <t>SVODIDLO BETON, ÚROVEŇ ZADRŽ N2 VÝŠ 0,8M - MONTÁŽ S PŘESUNEM (BEZ DODÁVKY)</t>
  </si>
  <si>
    <t>betonové svodidlo na násypu provizorní komunikace</t>
  </si>
  <si>
    <t>před mostem levá strana 10+ 
před mostem pravá strana 20+ 
za mostem levá strana 22+ 
za mostem pravná strana 28=80,000 [A]</t>
  </si>
  <si>
    <t>24</t>
  </si>
  <si>
    <t>911CA3</t>
  </si>
  <si>
    <t>SVODIDLO BETON, ÚROVEŇ ZADRŽ N2 VÝŠ 0,8M - DEMONTÁŽ S PŘESUNEM</t>
  </si>
  <si>
    <t>položka 911CA2</t>
  </si>
  <si>
    <t>25</t>
  </si>
  <si>
    <t>911CA9</t>
  </si>
  <si>
    <t>SVODIDLO BETON, ÚROVEŇ ZADRŽ N2 VÝŠ 0,8M - NÁJEM</t>
  </si>
  <si>
    <t>MDEN</t>
  </si>
  <si>
    <t>betonové svodidlo na násypu provizorní komunikace - pronájem 20 týdnů</t>
  </si>
  <si>
    <t>položka 911CA2 
140*80=11 200,000 [A]</t>
  </si>
  <si>
    <t>26</t>
  </si>
  <si>
    <t>966843</t>
  </si>
  <si>
    <t>ODSTRANĚNÍ OPLOCENÍ Z RÁMEČ PLETIVA</t>
  </si>
  <si>
    <t>dočasná demontáž stávajícího plotu vpravo za mostem vč. uskladnění</t>
  </si>
  <si>
    <t>vpravo za mostem</t>
  </si>
  <si>
    <t>SO 182</t>
  </si>
  <si>
    <t>Dopravně inženýrská opatření</t>
  </si>
  <si>
    <t>02720</t>
  </si>
  <si>
    <t>POMOC PRÁCE ZŘÍZ NEBO ZAJIŠŤ REGULACI A OCHRANU DOPRAVY</t>
  </si>
  <si>
    <t>kompletní dopravní opatření při stavbě dle SO182,  
kompletní provedení dle PD (dopravní značky, směrovací desky, výstražná světla, vodorovné dopravní značení...), kontrola v průběhu výstavby a náklady na přesuny dopravního značení dle potřeby, pronájem a odstranění, odvoz a uložení a zpětná montáž dopravního značení, které musí být po dobu stavby zneplatněno</t>
  </si>
  <si>
    <t>SO 201</t>
  </si>
  <si>
    <t>Most v obci Budkov přes potok</t>
  </si>
  <si>
    <t>nevhodná zemina z výkopů, vč. uložení na skládku</t>
  </si>
  <si>
    <t>pol. 123738a - ODKOP PRO SPOD STAVBU SILNIC A ŽELEZNIC TŘ. I, ODVOZ DO 20KM, 1,595=1,595 [A] 
pol. 131738a - HLOUBENÍ JAM ZAPAŽ I NEPAŽ TŘ. I, ODVOZ DO 20KM  111,77=111,770 [B] 
Celkem: A+B=113,365 [C]</t>
  </si>
  <si>
    <t>014102</t>
  </si>
  <si>
    <t>kamenivo, beton, železobeton, cihly, vč. uložení na skládku</t>
  </si>
  <si>
    <t>pol. 966138 - BOURÁNÍ KONSTRUKCÍ Z KAMENE NA MC S ODVOZEM DO 20KM 2,4*94,31=226,344 [A] 
pol. 966158 - BOURÁNÍ KONSTRUKCÍ Z PROST BETONU S ODVOZEM DO 20KM 2,4*2,09=5,016 [B] 
pol. 966168 - BOURÁNÍ KONSTRUKCÍ ZE ŽELEZOBETONU S ODVOZEM DO 20KM 2,5*26,34=65,850 [C] 
pol. 966148 - BOURÁNÍ KONSTRUKCÍ Z CIHEL A TVÁRNIC S ODVOZEM DO 20KM 1,8*11=19,800 [D] 
Celkem: A+B+C+D=317,010 [E]</t>
  </si>
  <si>
    <t>pol. 113328 - ODSTRAN PODKL ZPEVNĚNÝCH PLOCH Z KAMENIVA NESTMEL, ODVOZ DO 20KM 40,4=40,400 [A] 
pol. 123738b - ODKOP PRO SPOD STAVBU SILNIC A ŽELEZNIC TŘ. I, ODVOZ DO 20KM, 1,595=1,595 [B] 
pol. 131738b - HLOUBENÍ JAM ZAPAŽ I NEPAŽ TŘ. I, ODVOZ DO 20KM  111,77=111,770 [C] 
Celkem: A+B+C=153,765 [D]</t>
  </si>
  <si>
    <t>podkladní vozovková vrstva, vč. uložení na skládku</t>
  </si>
  <si>
    <t>113338 - ODSTRAN PODKL ZPEVNĚNÝCH PLOCH S ASFALT POJIVEM, ODVOZ DO 20KM 2,4*44,397=106,553 [A]</t>
  </si>
  <si>
    <t>c</t>
  </si>
  <si>
    <t>frézovaná vozovka, vč. uložení na skládku 
POLOŽKA ČERPÁNA POUZE SE SOUHLASEM TDI</t>
  </si>
  <si>
    <t>pol. 113728 - FRÉZOVÁNÍ ZPEVNĚNÝCH PLOCH ASFALTOVÝCH, ODVOZ DO 20KM 25,599=25,599 [A]</t>
  </si>
  <si>
    <t>015760</t>
  </si>
  <si>
    <t>POPLATKY ZA LIKVIDACI ODPADŮ NEBEZPEČNÝCH - 17 06 03*  IZOLAČNÍ MATERIÁLY OBSAHUJÍCÍ NEBEZPEČNÉ LÁTKY</t>
  </si>
  <si>
    <t>mostní izolace, vč. uložení na skládku</t>
  </si>
  <si>
    <t>97817 - ODSTRANĚNÍ MOSTNÍ IZOLACE 0,005*1,2*66,56=0,399 [B]</t>
  </si>
  <si>
    <t>111208</t>
  </si>
  <si>
    <t>ODSTRANĚNÍ KŘOVIN S ODVOZEM DO 20KM</t>
  </si>
  <si>
    <t>odstranění okrasných keřů na výtokové straně</t>
  </si>
  <si>
    <t>21+39=60,000 [A]</t>
  </si>
  <si>
    <t>11332</t>
  </si>
  <si>
    <t>ODSTRANĚNÍ PODKLADŮ ZPEVNĚNÝCH PLOCH Z KAMENIVA NESTMELENÉHO</t>
  </si>
  <si>
    <t>ČERPÁNO SE SOUHLASEM INVESTORA,  
případná výměna podloží vozovky v tl. 300 mm  
dle pol. 18110, včetně odvozu na skládku a poplatků za skládku</t>
  </si>
  <si>
    <t>před mostem 0,3*110=33,000 [A] 
za mostem 0,3*93=27,900 [B] 
Celkem: A+B=60,900 [C]</t>
  </si>
  <si>
    <t>113328</t>
  </si>
  <si>
    <t>ODSTRAN PODKL ZPEVNĚNÝCH PLOCH Z KAMENIVA NESTMEL, ODVOZ DO 20KM</t>
  </si>
  <si>
    <t>podkl. nestmelené vrstvy vozovky, předp. tl. 200 m, vč. odvozu na skládku nebezpečného odpadu</t>
  </si>
  <si>
    <t>před mostem 0,2*109=21,800 [A] 
za mostem 0,2*93=18,600 [B] 
Celkem: A+B=40,400 [C]</t>
  </si>
  <si>
    <t>11332B</t>
  </si>
  <si>
    <t>ODSTRANĚNÍ PODKLADŮ ZPEVNĚNÝCH PLOCH Z KAMENIVA NESTMELENÉHO - DOPRAVA</t>
  </si>
  <si>
    <t>tkm</t>
  </si>
  <si>
    <t>podkl. nestmelené vrstvy vozovky, předp. tl. 200 m, vč. odvozu na skládku - dodatečná doprava</t>
  </si>
  <si>
    <t>12*2,4*40,4=1 163,520 [A]</t>
  </si>
  <si>
    <t>113338</t>
  </si>
  <si>
    <t>ODSTRAN PODKL ZPEVNĚNÝCH PLOCH S ASFALT POJIVEM, ODVOZ DO 20KM</t>
  </si>
  <si>
    <t>podkl. asfaltové vrstvy vozovky v oblasti plné výměny v tl.0.150m a na mostě v tl. 0.26 m</t>
  </si>
  <si>
    <t>před mostem 9*0,15*12,05=16,268 [A] 
na mostě 10,1*0,26*5,4=14,180 [B] 
za mostem 7,41*0,15*12,55=13,949 [C] 
Celkem: A+B+C=44,397 [D]</t>
  </si>
  <si>
    <t>11333B</t>
  </si>
  <si>
    <t>ODSTRANĚNÍ PODKLADU ZPEVNĚNÝCH PLOCH S ASFALT POJIVEM - DOPRAVA</t>
  </si>
  <si>
    <t>podkl. asfaltové vrstvy vozovky - dodatečná doprava</t>
  </si>
  <si>
    <t>12*2,4*44,397=1 278,634 [A]</t>
  </si>
  <si>
    <t>113728</t>
  </si>
  <si>
    <t>FRÉZOVÁNÍ ZPEVNĚNÝCH PLOCH ASFALTOVÝCH, ODVOZ DO 20KM</t>
  </si>
  <si>
    <t>cca v tl. 0.1m, v celé délce úpravy komunikace, včetně odvozu na skládku SÚS v Třebíči,    
(tl.*průměrná šířka*délka úpravy)</t>
  </si>
  <si>
    <t>před mostem 9*0,1*12,05=10,845 [A] 
na mostě 10,1*0,1*5,4=5,454 [B] 
za mostem 7,41*0,1*12,55=9,300 [C] 
Celkem: A+B+C=25,599 [D]</t>
  </si>
  <si>
    <t>11372B</t>
  </si>
  <si>
    <t>FRÉZOVÁNÍ ZPEVNĚNÝCH PLOCH ASFALTOVÝCH - DOPRAVA</t>
  </si>
  <si>
    <t>frézování - dodatečná doprava</t>
  </si>
  <si>
    <t>12*2,2*25,5986=675,803 [A]</t>
  </si>
  <si>
    <t>11511</t>
  </si>
  <si>
    <t>ČERPÁNÍ VODY DO 500 L/MIN</t>
  </si>
  <si>
    <t>HOD</t>
  </si>
  <si>
    <t>ČERPÁNO SE SOUHLASEM INVESTORA,  
čerpání vody ze staveniště a práce v potoce</t>
  </si>
  <si>
    <t>11525</t>
  </si>
  <si>
    <t>PŘEVEDENÍ VODY POTRUBÍM DN 600 NEBO ŽLABY R.O. DO 2,0M</t>
  </si>
  <si>
    <t>zatrubnění potoka</t>
  </si>
  <si>
    <t>sejmutí humózní vrstvy v předpokládané tl. 0,15 m,  vč. odvozu na meziskládku</t>
  </si>
  <si>
    <t>před mostem vlevo 0,15*61=9,150 [A] 
za mostem vlevo 0,15*27=4,050 [B] 
0,15*17=2,550 [C] 
před mostem vpravo 0,15*22=3,300 [D] 
za mostem vpravo 0,15*25=3,750 [E] 
Celkem: A+B+C+D+E=22,800 [F]</t>
  </si>
  <si>
    <t>123738</t>
  </si>
  <si>
    <t>ODKOP PRO SPOD STAVBU SILNIC A ŽELEZNIC TŘ. I, ODVOZ DO 20KM</t>
  </si>
  <si>
    <t>odkop pro nezpevněnou krajnici, vč. odvozu na skládku</t>
  </si>
  <si>
    <t>před mostem vlevo 0,75*0,15*10,7=1,204 [A] 
před mostem vpravo 0,75*0,15*7,2=0,810 [B] 
chodník před a za mostem vlevo 1,6*0,35*2,1=1,176 [C] 
Celkem: 0,5*(A+B+C)=1,595 [D]</t>
  </si>
  <si>
    <t>odkop pro nezpevněnou krajnici, vč. odvozu na skládku nebezpečného odpadu</t>
  </si>
  <si>
    <t>123739</t>
  </si>
  <si>
    <t>PŘÍPLATEK ZA DALŠÍ 1KM DOPRAVY ZEMINY</t>
  </si>
  <si>
    <t>odkop pro nezpevněnou krajnici - dodatečná doprava</t>
  </si>
  <si>
    <t>12*3,19=38,280 [A]</t>
  </si>
  <si>
    <t>objem výkopů pro zpětný obsyp, včetně uložení na meziskládku</t>
  </si>
  <si>
    <t>kužel vpravo před mostem 1*5,3=5,300 [A] 
kužel vpravo za mostem 6,15*2,9=17,835 [B] 
zásyp vlevo u zdi před mostem 1*10,9=10,900 [C] 
zásyp vlevo u zdi za mostem 1*8,35=8,350 [D] 
Celkem: A+B+C+D=42,385 [E]</t>
  </si>
  <si>
    <t>131738</t>
  </si>
  <si>
    <t>HLOUBENÍ JAM ZAPAŽ I NEPAŽ TŘ. I, ODVOZ DO 20KM</t>
  </si>
  <si>
    <t>výkopy pro nový most vč. odvozu na skládku</t>
  </si>
  <si>
    <t>přech.obl. opěra 1 13,9*10,9=151,510 [A] 
přech.obl. opěra 2 12,9*8,35=107,715 [B] 
přech.obl. v korytě 13,4*0,5=6,700 [C] 
mínus zpětný zásyp - objem z pol. 13173 z So201 -42,385=-42,385 [D] 
Celkem: 0,5*(A+B+C+D)=111,770 [E]</t>
  </si>
  <si>
    <t>výkopy pro nový most vč. odvozu na skládku nebezpečného odpadu</t>
  </si>
  <si>
    <t>zpětný obsyp křídel, vč. dovozu z meziskládky</t>
  </si>
  <si>
    <t>viz položku 13173 z So201</t>
  </si>
  <si>
    <t>17481</t>
  </si>
  <si>
    <t>ZÁSYP JAM A RÝH Z NAKUPOVANÝCH MATERIÁLŮ</t>
  </si>
  <si>
    <t>zásyp přechodové oblasti vhodnou zeminou</t>
  </si>
  <si>
    <t>OP1: 11,55*3,4=39,270 [A] 
OP2: 10,9*2,3=25,070 [B] 
Celkem: A+B=64,340 [C]</t>
  </si>
  <si>
    <t>SE SOUHLASEM INVESTORA  
případná výměna podloží ve vozovce ze stěrkodrti tl. 300 mm  
objem dle pol. 11332</t>
  </si>
  <si>
    <t>33+27,9=60,900 [A]</t>
  </si>
  <si>
    <t>27</t>
  </si>
  <si>
    <t>17750</t>
  </si>
  <si>
    <t>ZEMNÍ HRÁZKY ZE ZEMIN NEPROPUSTNÝCH</t>
  </si>
  <si>
    <t>hrázky pro usměrnění vody do provizorního zatrubnění, vč. odstranění</t>
  </si>
  <si>
    <t>před mostem 1,8*0,8*3=4,320 [A] 
za mostem 1,8*0,8*3=4,320 [B] 
Celkem: A+B=8,640 [C]</t>
  </si>
  <si>
    <t>28</t>
  </si>
  <si>
    <t>18110</t>
  </si>
  <si>
    <t>ÚPRAVA PLÁNĚ SE ZHUTNĚNÍM V HORNINĚ TŘ. I</t>
  </si>
  <si>
    <t>úprava zemní pláně, vč. prostoru úpravy části chodníku</t>
  </si>
  <si>
    <t>před mostem 11,05*11,65=128,733 [A] 
za mostem 9,45*10,95=103,478 [B] 
Celkem: A+B=232,211 [C]</t>
  </si>
  <si>
    <t>29</t>
  </si>
  <si>
    <t>18220</t>
  </si>
  <si>
    <t>ROZPROSTŘENÍ ORNICE VE SVAHU</t>
  </si>
  <si>
    <t>rozprostření ornice v prostoru stavby v tl. 0,15 m,vč. dovozu z meziskládky</t>
  </si>
  <si>
    <t>viz položka 12110 z So201</t>
  </si>
  <si>
    <t>30</t>
  </si>
  <si>
    <t>18241</t>
  </si>
  <si>
    <t>ZALOŽENÍ TRÁVNÍKU RUČNÍM VÝSEVEM</t>
  </si>
  <si>
    <t>zatravnění</t>
  </si>
  <si>
    <t>plocha z pol. 18220 22,8/0,15=152,000 [A]</t>
  </si>
  <si>
    <t>31</t>
  </si>
  <si>
    <t>18247</t>
  </si>
  <si>
    <t>OŠETŘOVÁNÍ TRÁVNÍKU</t>
  </si>
  <si>
    <t>v počtu ošetřování 4x</t>
  </si>
  <si>
    <t>pol. 18241 
4*152=608,000 [A]</t>
  </si>
  <si>
    <t>32</t>
  </si>
  <si>
    <t>184C2</t>
  </si>
  <si>
    <t>VYSAZOVÁNÍ KEŘŮ JEHLIČNATÝCH BEZ BALU VČETNĚ VÝKOPU JAMKY</t>
  </si>
  <si>
    <t>obnovení okrasných keřů na výtoku</t>
  </si>
  <si>
    <t>0,5*60=30,000 [A]</t>
  </si>
  <si>
    <t>33</t>
  </si>
  <si>
    <t>21341</t>
  </si>
  <si>
    <t>DRENÁŽNÍ VRSTVY Z PLASTBETONU (PLASTMALTY)</t>
  </si>
  <si>
    <t>podélné žebro š. 150 mm v úžlabích a plastbeton u odvodnění izolace</t>
  </si>
  <si>
    <t>vpravo 0,15*0,045*5,5=0,037 [A] 
odvodnění izolace 3*0,6*0,065*0,6=0,070 [B] 
Celkem: A+B=0,107 [C]</t>
  </si>
  <si>
    <t>34</t>
  </si>
  <si>
    <t>227831</t>
  </si>
  <si>
    <t>MIKROPILOTY KOMPLET D DO 150MM NA POVRCHU</t>
  </si>
  <si>
    <t>prům. trubky 89/10 mm, cena za komplet</t>
  </si>
  <si>
    <t>2*18*7=252,000 [A]</t>
  </si>
  <si>
    <t>35</t>
  </si>
  <si>
    <t>23217</t>
  </si>
  <si>
    <t>ŠTĚTOVÉ STĚNY BERANĚNÉ Z KOVOVÝCH DÍLCŮ DOČASNÉ (HMOTNOST)</t>
  </si>
  <si>
    <t>pažení stavebních jam - předpoklad použití pažnic LARSEN, 155,5 kg/m2</t>
  </si>
  <si>
    <t>op1 3,2*36,1*0,1555=17,963 [A] 
op2 3,2*32*0,1555=15,923 [B] 
6,8*4,5*0,1555=4,758 [C] 
Celkem: A+B+C=38,644 [D]</t>
  </si>
  <si>
    <t>36</t>
  </si>
  <si>
    <t>237171</t>
  </si>
  <si>
    <t>VYTAŽENÍ ŠTĚTOVÝCH STĚN Z KOVOVÝCH DÍLCŮ (HMOTNOST)</t>
  </si>
  <si>
    <t>odstranění pažení stavebních jam - předpoklad použití pažnic LARSEN, 155,5 kg/m2</t>
  </si>
  <si>
    <t>viz položka 23217</t>
  </si>
  <si>
    <t>37</t>
  </si>
  <si>
    <t>26124</t>
  </si>
  <si>
    <t>VRTY PRO KOTVENÍ, INJEKTÁŽ A MIKROPILOTY NA POVRCHU TŘ. II D DO 200MM</t>
  </si>
  <si>
    <t>vrty pro mikropiloty (včetně hluch. vrtání 1.8 m), vč. přemístění vrtné soupravy do stavební jámy</t>
  </si>
  <si>
    <t>2*18*8,8=316,800 [A]</t>
  </si>
  <si>
    <t>38</t>
  </si>
  <si>
    <t>27231</t>
  </si>
  <si>
    <t>ZÁKLADY Z PROSTÉHO BETONU</t>
  </si>
  <si>
    <t>podkladní beton pod základy mostu v tl. 150 mm,</t>
  </si>
  <si>
    <t>základ op1 1,2*2,42*0,15*12,78=5,567 [A] 
základ op2 1,2*2,42*0,15*12,4=5,401 [B] 
Celkem: A+B=10,968 [C]</t>
  </si>
  <si>
    <t>39</t>
  </si>
  <si>
    <t>272324</t>
  </si>
  <si>
    <t>ZÁKLADY ZE ŽELEZOBETONU DO C25/30 (B30)</t>
  </si>
  <si>
    <t>komplet včetně nátěrů zasypaných ploch proti zemni vlhkosti,   
výplní a těsnění pracovní spáry</t>
  </si>
  <si>
    <t>základ opěry 1 2,15*0,7*12,48=18,782 [A] 
základ opěry 2 2,15*0,7*12,1=18,211 [B] 
Celkem: A+B=36,993 [C]</t>
  </si>
  <si>
    <t>40</t>
  </si>
  <si>
    <t>272365</t>
  </si>
  <si>
    <t>VÝZTUŽ ZÁKLADŮ Z OCELI 10505, B500B</t>
  </si>
  <si>
    <t>parametrická spotřeba 120 kg/m3</t>
  </si>
  <si>
    <t>0,12*36,993=4,439 [A]</t>
  </si>
  <si>
    <t>41</t>
  </si>
  <si>
    <t>28997</t>
  </si>
  <si>
    <t>OPLÁŠTĚNÍ (ZPEVNĚNÍ) Z GEOTEXTILIE A GEOMŘÍŽOVIN</t>
  </si>
  <si>
    <t>ochrana PE fólie v těsnící vrstvě, vykázána 2x plocha ((1+1)x300 g/m2)</t>
  </si>
  <si>
    <t>- opěra OP1 2*11*2,4=52,800 [A] 
 - opěra OP2 2*10,5*2,3=48,300 [B] 
Celkem: A+B=101,100 [C]</t>
  </si>
  <si>
    <t>42</t>
  </si>
  <si>
    <t>28999</t>
  </si>
  <si>
    <t>OPLÁŠTĚNÍ (ZPEVNĚNÍ) Z FÓLIE</t>
  </si>
  <si>
    <t>těsnící vrstva</t>
  </si>
  <si>
    <t>- opěra OP1 1*11*2,4=26,400 [A] 
 - opěra OP2 1*10,5*2,3=24,150 [B] 
Celkem: A+B=50,550 [C]</t>
  </si>
  <si>
    <t>Svislé konstrukce</t>
  </si>
  <si>
    <t>43</t>
  </si>
  <si>
    <t>31717</t>
  </si>
  <si>
    <t>KOVOVÉ KONSTRUKCE PRO KOTVENÍ ŘÍMSY</t>
  </si>
  <si>
    <t>KG</t>
  </si>
  <si>
    <t>kompletní včetně vrtání a vlepení, 6 kg/ks á 1 m</t>
  </si>
  <si>
    <t>levá římsa 5*6=30,000 [A] 
pravá římsa 5*6=30,000 [B] 
Celkem: A+B=60,000 [C]</t>
  </si>
  <si>
    <t>44</t>
  </si>
  <si>
    <t>317325</t>
  </si>
  <si>
    <t>ŘÍMSY ZE ŽELEZOBETONU DO C30/37 (B37)</t>
  </si>
  <si>
    <t>na mostě a křídlech, monolitická část římsy  
komplet, vč. výplně a těsnění dilatačních a pracovních spar,   
vč. příčné striáže</t>
  </si>
  <si>
    <t>levá římsa 1,1*2,4*0,265*5,4=3,778 [A] 
pravá římsa 1,1*14,55*0,26=4,161 [B] 
Celkem: A+B=7,939 [C]</t>
  </si>
  <si>
    <t>45</t>
  </si>
  <si>
    <t>317365</t>
  </si>
  <si>
    <t>VÝZTUŽ ŘÍMS Z OCELI 10505, B500B</t>
  </si>
  <si>
    <t>parametrická spotřeba - odhad 140 kg/m3</t>
  </si>
  <si>
    <t>dle pol. 317325 
0,14*7,939=1,111 [A]</t>
  </si>
  <si>
    <t>46</t>
  </si>
  <si>
    <t>31823</t>
  </si>
  <si>
    <t>ZDI ODDĚLOVACÍ A OHRADNÍ Z CIHEL PÁLENÝCH</t>
  </si>
  <si>
    <t>obnovení zámecké ohradní zdi, vč. napojení na stávající zeď a úpravy v koruně zdi</t>
  </si>
  <si>
    <t>nová zámecká zeď 1,1*15*0,55=9,075 [A] 
čelo nk na výtoku nad klenbou 1,1*2,45=2,695 [B] 
Celkem: A+B=11,770 [C]</t>
  </si>
  <si>
    <t>47</t>
  </si>
  <si>
    <t>cihelná klenba v líci rámu na výtoku, vč. přikotvení</t>
  </si>
  <si>
    <t>0,15*0,45*5,5=0,371 [A]</t>
  </si>
  <si>
    <t>48</t>
  </si>
  <si>
    <t>327213</t>
  </si>
  <si>
    <t>OBKLAD ZDÍ OPĚR, ZÁRUB, NÁBŘEŽ Z LOM KAMENE</t>
  </si>
  <si>
    <t>kamenný obklad křídel na výtoku, vč. kotvení a úprav v líci rámu</t>
  </si>
  <si>
    <t>křídlo 1L 1,1*0,2*8=1,760 [A] 
křídlo 2L 1,1*0,2*6,35=1,397 [B] 
Celkem: A+B=3,157 [C]</t>
  </si>
  <si>
    <t>49</t>
  </si>
  <si>
    <t>333325</t>
  </si>
  <si>
    <t>MOSTNÍ OPĚRY A KŘÍDLA ZE ŽELEZOVÉHO BETONU DO C30/37 (B37)</t>
  </si>
  <si>
    <t>zavěšená křídla C 30/37, komplet vč. nátěrů / izol. souvrství zasypaných ploch proti zemni vlhkosti, vč. těsněni pracovních a dilatačních spar,</t>
  </si>
  <si>
    <t>křídlo 1L 0.5*8.3=4,150 [A] 
 - fabión nahoře 0.2*0.25*2.9=0,145 [B] 
 - fabión na boku 0.2*0.2*2.92=0,117 [C] 
křídlo 2L 0.5*6=3,000 [D] 
 - fabión nahoře 0.2*0.25*1.9=0,095 [E] 
 - fabión na boku 0.2*0.2*1.56=0,062 [F] 
křídlo 1P 0.5*10.8=5,400 [G] 
křídlo 2P 0.5*10.4=5,200 [H] 
Celkem: A+B+C+D+E+F+G+H=18,169 [I]</t>
  </si>
  <si>
    <t>50</t>
  </si>
  <si>
    <t>333365</t>
  </si>
  <si>
    <t>VÝZTUŽ MOSTNÍCH OPĚR A KŘÍDEL Z OCELI 10505, B500B</t>
  </si>
  <si>
    <t>parametrická spotřeba - odhad 120 kg/m3</t>
  </si>
  <si>
    <t>0,12*18,169=2,180 [A]</t>
  </si>
  <si>
    <t>51</t>
  </si>
  <si>
    <t>389325</t>
  </si>
  <si>
    <t>MOSTNÍ RÁMOVÉ KONSTRUKCE ZE ŽELEZOBETONU C30/37</t>
  </si>
  <si>
    <t>stěny a příčel rámu C 30/37, komplet vč. výplně a těsnění pracovních spar, prostupů a vč. skruže</t>
  </si>
  <si>
    <t>stěna rámu op 1 0,55*2,3*12,4=15,686 [A] 
stěna rámu op 2 0,55*2,3*12=15,180 [B] 
příčel rámu - hlavní část 12,2*3,1=37,820 [C] 
příčel rámu - příčný náběh 5,3*0,072*12,2=4,656 [D] 
příčel rámu - sokl pod zámeckou zdí 5,3*0,3*0,2=0,318 [E] 
Celkem: A+B+C+D+E=73,660 [F]</t>
  </si>
  <si>
    <t>52</t>
  </si>
  <si>
    <t>389365</t>
  </si>
  <si>
    <t>VÝZTUŽ MOSTNÍ RÁMOVÉ KONSTRUKCE Z OCELI 10505, B500B</t>
  </si>
  <si>
    <t>parametrická spotřeba - odhad 130 kg/m3</t>
  </si>
  <si>
    <t>0,13*73,66=9,576 [A]</t>
  </si>
  <si>
    <t>53</t>
  </si>
  <si>
    <t>45131</t>
  </si>
  <si>
    <t>PODKL A VÝPLŇ VRSTVY Z PROST BET</t>
  </si>
  <si>
    <t>podkladní beton tl.150mm pod zpevnění kamenem kolem mostu a v korytě potoka, vč. betonových prahů v korytě potoka</t>
  </si>
  <si>
    <t>u křídla 1L:  1.21*0.15*1.8=0,327 [A] 
u křídla 2L:  1.21*0.15*1.2=0,218 [B] 
u křídla 1P:  1.21*0.15*6.3=1,143 [C] 
u křídla 2P:  1.21*0.15*6.5=1,180 [D] 
skluz vpravo před mostem:  1.21*0.15*5=0,908 [E] 
koryto potoka  1.15*4.2*0.15*15=10,868 [F] 
betonové prahy  1*0.4*0.8*2.1=0,672 [G] 
  1*0.4*0.8*3.2=1,024 [H] 
Celkem: A+B+C+D+E+F+G+H=16,340 [I]</t>
  </si>
  <si>
    <t>54</t>
  </si>
  <si>
    <t>451312</t>
  </si>
  <si>
    <t>PODKLADNÍ A VÝPLŇOVÉ VRSTVY Z PROSTÉHO BETONU C12/15</t>
  </si>
  <si>
    <t>podkladní beton pod rubovou drenáž C 12/15 X0</t>
  </si>
  <si>
    <t>za opěrou 1: 11,3*0,8*0,3=2,712 [A] 
za opěrou 2: 10,9*0,8*0,3=2,616 [B] 
Celkem: A+B=5,328 [C]</t>
  </si>
  <si>
    <t>55</t>
  </si>
  <si>
    <t>45160</t>
  </si>
  <si>
    <t>PODKL A VÝPLŇ VRSTVY Z MEZEROVITÉHO BETONU</t>
  </si>
  <si>
    <t>obsyp rubové drenáže drenážním betonem</t>
  </si>
  <si>
    <t>11,3*0,3*0,3=1,017 [A] 
10,9*0,3*0,3=0,981 [B] 
Celkem: A+B=1,998 [C]</t>
  </si>
  <si>
    <t>56</t>
  </si>
  <si>
    <t>45860</t>
  </si>
  <si>
    <t>VÝPLŇ ZA OPĚRAMI A ZDMI Z MEZEROVITÉHO BETONU</t>
  </si>
  <si>
    <t>zásyp za opěrami mezerovitým betonem, včetně materiálu</t>
  </si>
  <si>
    <t>za opěrou 1: 11,55*6,95=80,273 [A] 
za opěrou 2: 10,9*5,45=59,405 [B] 
Celkem: A+B=139,678 [C]</t>
  </si>
  <si>
    <t>57</t>
  </si>
  <si>
    <t>465512</t>
  </si>
  <si>
    <t>DLAŽBY Z LOMOVÉHO KAMENE NA MC</t>
  </si>
  <si>
    <t>zpevnění koryta potoka z lom. kamene tl. 200 mm do betonu,</t>
  </si>
  <si>
    <t>u křídla 1L:  1.21*0.2*1.8=0,436 [A] 
u křídla 2L:  1.21*0.2*1.2=0,290 [B] 
u křídla 1P:  1.21*0.2*6.3=1,525 [C] 
u křídla 2P:  1.21*0.2*6.5=1,573 [D] 
koryto potoka:  1.15*4.2*0.2*15=14,490 [E] 
betonové prahy:  1*0.4*0.2*2.1=0,168 [F] 
1*0.4*0.2*3.2=0,256 [G] 
Celkem: A+B+C+D+E+F+G=18,738 [H]</t>
  </si>
  <si>
    <t>58</t>
  </si>
  <si>
    <t>ŠD - horní podkladní vrstva vozovky před a za mostem, tl. 150 mm,</t>
  </si>
  <si>
    <t>- před mostem 10,15*11,65=118,248 [A] 
 - za mostem 8,5*12,9=109,650 [B] 
 - chodník vlevo před mostem 2,25*5,25=11,813 [C] 
 - chodník vlevo za mostem 1,95*6=11,700 [D] 
Celkem: A+B+C+D=251,411 [E]</t>
  </si>
  <si>
    <t>59</t>
  </si>
  <si>
    <t>ŠD - dolní podkladní vrstva vozovky před a za mostem, tl. 150 mm,</t>
  </si>
  <si>
    <t>- před mostem 10,65*11,65=124,073 [A] 
 - za mostem 9*12,9=116,100 [B] 
Celkem: A+B=240,173 [C]</t>
  </si>
  <si>
    <t>60</t>
  </si>
  <si>
    <t>56932</t>
  </si>
  <si>
    <t>ZPEVNĚNÍ KRAJNIC ZE ŠTĚRKODRTI TL. DO 100MM</t>
  </si>
  <si>
    <t>nezpevněná krajnice vpravo za mostem</t>
  </si>
  <si>
    <t>za mostem vpravo 
1,4*9,5=13,300 [A]</t>
  </si>
  <si>
    <t>61</t>
  </si>
  <si>
    <t>572123</t>
  </si>
  <si>
    <t>INFILTRAČNÍ POSTŘIK Z EMULZE DO 1,0KG/M2</t>
  </si>
  <si>
    <t>mezi ložní a podkladní vrstvou a v oblasti plné výměny vozovky</t>
  </si>
  <si>
    <t>- před mostem 10,15*11,65=118,248 [A] 
 - za mostem 8,5*12,9=109,650 [B] 
Celkem: A+B=227,898 [C]</t>
  </si>
  <si>
    <t>62</t>
  </si>
  <si>
    <t>572213</t>
  </si>
  <si>
    <t>SPOJOVACÍ POSTŘIK Z EMULZE DO 0,5KG/M2</t>
  </si>
  <si>
    <t>0.5 kg/m2, mezi obrusnou vrstvou a ložní</t>
  </si>
  <si>
    <t>- před mostem 9,42*11,65=109,743 [A] 
 - na mostě 8,55*5,5=47,025 [B] 
 - za mostem 7,77*12,9=100,233 [C] 
Celkem: A+B+C=257,001 [D]</t>
  </si>
  <si>
    <t>63</t>
  </si>
  <si>
    <t>0.5 kg/m2, mezi ložní a podkladní vrstvou</t>
  </si>
  <si>
    <t>před mostem 9,525*11,65=110,966 [A] 
za mostem 7,875*12,9=101,588 [B] 
Celkem: A+B=212,554 [C]</t>
  </si>
  <si>
    <t>64</t>
  </si>
  <si>
    <t>574A34</t>
  </si>
  <si>
    <t>ASFALTOVÝ BETON PRO OBRUSNÉ VRSTVY ACO 11+, 11S TL. 40MM</t>
  </si>
  <si>
    <t>obrusná vrstva ACO 11+ tl. 40 mm</t>
  </si>
  <si>
    <t>- před mostem 9,3*11,65=108,345 [A] 
 - na mostě 8,55*5,5=47,025 [B] 
 - za mostem 7,65*12,9=98,685 [C] 
Celkem: A+B+C=254,055 [D]</t>
  </si>
  <si>
    <t>65</t>
  </si>
  <si>
    <t>574A44</t>
  </si>
  <si>
    <t>ASFALTOVÝ BETON PRO OBRUSNÉ VRSTVY ACO 11+, 11S TL. 50MM</t>
  </si>
  <si>
    <t>vrstva vozovky na mostě - ochrana izolace  ACO 11+ tl.45 mm</t>
  </si>
  <si>
    <t>- na mostě 
8,55*5,5=47,025 [A]</t>
  </si>
  <si>
    <t>66</t>
  </si>
  <si>
    <t>574C56</t>
  </si>
  <si>
    <t>ASFALTOVÝ BETON PRO LOŽNÍ VRSTVY ACL 16+, 16S TL. 60MM</t>
  </si>
  <si>
    <t>ložní vrstva  ACL 16+  tl.60 mm před a za mostem</t>
  </si>
  <si>
    <t>- před mostem 9,54*11,65=111,141 [A] 
 - za mostem 7,89*12,9=101,781 [B] 
Celkem: A+B=212,922 [C]</t>
  </si>
  <si>
    <t>67</t>
  </si>
  <si>
    <t>574E46</t>
  </si>
  <si>
    <t>ASFALTOVÝ BETON PRO PODKLADNÍ VRSTVY ACP 16+, 16S TL. 50MM</t>
  </si>
  <si>
    <t>podkladní vrstva  ACP 16+  tl.50 mm před a za mostem</t>
  </si>
  <si>
    <t>- před mostem 9,75*11,65=113,588 [A] 
 - za mostem 8,1*12,9=104,490 [B] 
Celkem: A+B=218,078 [C]</t>
  </si>
  <si>
    <t>68</t>
  </si>
  <si>
    <t>58920</t>
  </si>
  <si>
    <t>VÝPLŇ SPAR MODIFIKOVANÝM ASFALTEM</t>
  </si>
  <si>
    <t>výplň spáry vozovka - římsa s předtěsněním</t>
  </si>
  <si>
    <t>levá římsa 5,4+ 
pravá římsa 14,55=19,950 [A]</t>
  </si>
  <si>
    <t>Úpravy povrchů, podlahy, výplně otvorů</t>
  </si>
  <si>
    <t>69</t>
  </si>
  <si>
    <t>62442</t>
  </si>
  <si>
    <t>ÚPRAVA POVRCHŮ VNĚJŠ KONSTR ZDĚNÝCH OMÍTKOU VÁP, VÁPCEM</t>
  </si>
  <si>
    <t>omítnutí obnovené zámecké zdi</t>
  </si>
  <si>
    <t>líc 1,2*16=19,200 [A] 
rub 1,2*12=14,400 [B] 
Celkem: A+B=33,600 [C]</t>
  </si>
  <si>
    <t>70</t>
  </si>
  <si>
    <t>711112</t>
  </si>
  <si>
    <t>IZOLACE BĚŽNÝCH KONSTRUKCÍ PROTI ZEMNÍ VLHKOSTI ASFALTOVÝMI PÁSY</t>
  </si>
  <si>
    <t>rub opěr včetně základů + 0.5m na křídlech a opěrné zdi</t>
  </si>
  <si>
    <t>rub opěry 1 11,6*4,8=55,680 [A] 
rub opěry 2 10,9*4,85=52,865 [B] 
přetažení na křídla 4*0,5*3,5=7,000 [C] 
Celkem: A+B+C=115,545 [D]</t>
  </si>
  <si>
    <t>71</t>
  </si>
  <si>
    <t>711442</t>
  </si>
  <si>
    <t>IZOLACE MOSTOVEK CELOPLOŠNÁ ASFALTOVÝMI PÁSY S PEČETÍCÍ VRSTVOU</t>
  </si>
  <si>
    <t>NAIP tl.5 mm, natavované asfaltové pásy + pečetící epoxidová vrstva,  
vykázáná plocha izolovaného povrchu NK, tj. bez přesahů izolačních pásů</t>
  </si>
  <si>
    <t>NK 66,3+ 
0.5m na křídlech 4*0,5*0,5=67,300 [A]</t>
  </si>
  <si>
    <t>72</t>
  </si>
  <si>
    <t>711502</t>
  </si>
  <si>
    <t>OCHRANA IZOLACE NA POVRCHU ASFALTOVÝMI PÁSY</t>
  </si>
  <si>
    <t>ochrana izolace - asf. pásy s výztužnou kovovou vložkou, 150 mm před líc říms,  
výkázaná plocha izolovaného povrchu, tj. bez přesahů izolačních pásů,  
vč. úpravy kolem kotevních přípravků říms</t>
  </si>
  <si>
    <t>- levá římsa 16,4+ 
 - pravá římsa 5=21,400 [A]</t>
  </si>
  <si>
    <t>73</t>
  </si>
  <si>
    <t>711509</t>
  </si>
  <si>
    <t>OCHRANA IZOLACE NA POVRCHU TEXTILIÍ</t>
  </si>
  <si>
    <t>vykázáno bez přesahů  
rubové plochy min. 6 mm po stlačení - 2x300 g/m2,  
lícní plochy 1x300 g/m2</t>
  </si>
  <si>
    <t>rub opěry 1: 2*11.6*4.8=111,360 [A] 
rub opěry 2: 2*10.9*4.85=105,730 [B] 
rub křídla 1L: 2*1.2*8.3=19,920 [C] 
rub křídla 2L: 2*1.2*6=14,400 [D] 
rub křídla 1P: 2*1.2*10.8=25,920 [E] 
rub křídla 2P: 2*1.2*10.4=24,960 [F] 
líc opěry 1: 1*11.6*2=23,200 [G] 
líc opěry 2: 1*10.9*2=21,800 [H] 
líc křídla 1L: 1*0.75*8.3=6,225 [I] 
líc křídla 2L: 1*0.75*6=4,500 [J] 
líc křídla 1P: 1*0.75*10.8=8,100 [K] 
líc křídla 2P: 1*0.75*10.4=7,800 [L] 
Celkem: A+B+C+D+E+F+G+H+I+J+K+L=373,915 [M]</t>
  </si>
  <si>
    <t>74</t>
  </si>
  <si>
    <t>78382</t>
  </si>
  <si>
    <t>NÁTĚRY BETON KONSTR TYP S2 (OS-B)</t>
  </si>
  <si>
    <t>ochranný nátěr - povrch říms</t>
  </si>
  <si>
    <t>levá římsa 2,3*5,4=12,420 [A] 
pravá římsa 1,4*14,6=20,440 [B] 
Celkem: A+B=32,860 [C]</t>
  </si>
  <si>
    <t>75</t>
  </si>
  <si>
    <t>ochranný nátěr - část povrchu nk u říms</t>
  </si>
  <si>
    <t>NK vlevo 2,15*4,5=9,675 [A] 
NK vpravo 1,55*4,5=6,975 [B] 
Celkem: A+B=16,650 [C]</t>
  </si>
  <si>
    <t>76</t>
  </si>
  <si>
    <t>78383</t>
  </si>
  <si>
    <t>NÁTĚRY BETON KONSTR TYP S4 (OS-C)</t>
  </si>
  <si>
    <t>ochranný nátěr obruby říms</t>
  </si>
  <si>
    <t>levá římsa 0,32*5,4=1,728 [A] 
pravá římsa 0,32*14,6=4,672 [B] 
Celkem: A+B=6,400 [C]</t>
  </si>
  <si>
    <t>Potrubí</t>
  </si>
  <si>
    <t>77</t>
  </si>
  <si>
    <t>81457</t>
  </si>
  <si>
    <t>POTRUBÍ Z TRUB BETONOVÝCH DN DO 500MM</t>
  </si>
  <si>
    <t>obnovení kanalizace</t>
  </si>
  <si>
    <t>78</t>
  </si>
  <si>
    <t>87433</t>
  </si>
  <si>
    <t>POTRUBÍ Z TRUB PLASTOVÝCH ODPADNÍCH DN DO 150MM</t>
  </si>
  <si>
    <t>potrubí z uliční vpusti s vyústěním přes opěru 2</t>
  </si>
  <si>
    <t>79</t>
  </si>
  <si>
    <t>87533</t>
  </si>
  <si>
    <t>POTRUBÍ DREN Z TRUB PLAST DN DO 150MM</t>
  </si>
  <si>
    <t>rubová drenáž DN 150 mm za opěrami a opěrnou zdí, vč. vyústění</t>
  </si>
  <si>
    <t>- opěra OP1 11,25+ 
 - opěra OP2 10,9=22,150 [A]</t>
  </si>
  <si>
    <t>80</t>
  </si>
  <si>
    <t>87633</t>
  </si>
  <si>
    <t>CHRÁNIČKY Z TRUB PLASTOVÝCH DN DO 150MM</t>
  </si>
  <si>
    <t>chráničky v levé římse, včetně ukončení a opatření protahovacím lankem, ukončení 2 m před a za římsami</t>
  </si>
  <si>
    <t>81</t>
  </si>
  <si>
    <t>89712</t>
  </si>
  <si>
    <t>VPUSŤ KANALIZAČNÍ ULIČNÍ KOMPLETNÍ Z BETONOVÝCH DÍLCŮ</t>
  </si>
  <si>
    <t>nová uliční vpust vlevo za mostem</t>
  </si>
  <si>
    <t>82</t>
  </si>
  <si>
    <t>9112B1</t>
  </si>
  <si>
    <t>ZÁBRADLÍ MOSTNÍ SE SVISLOU VÝPLNÍ - DODÁVKA A MONTÁŽ</t>
  </si>
  <si>
    <t>se svislou výplní, komplet vč. PKO, dodání, kotvení, osazení</t>
  </si>
  <si>
    <t>83</t>
  </si>
  <si>
    <t>91355</t>
  </si>
  <si>
    <t>EVIDENČNÍ ČÍSLO MOSTU</t>
  </si>
  <si>
    <t>2x název vodoteče</t>
  </si>
  <si>
    <t>84</t>
  </si>
  <si>
    <t>2x letopočet vlisem do betonu</t>
  </si>
  <si>
    <t>85</t>
  </si>
  <si>
    <t>914132</t>
  </si>
  <si>
    <t>DOPRAVNÍ ZNAČKY ZÁKLADNÍ VELIKOSTI OCELOVÉ FÓLIE TŘ 2 - MONTÁŽ S PŘEMÍSTĚNÍM</t>
  </si>
  <si>
    <t>zpětná montáž stávajících značek</t>
  </si>
  <si>
    <t>P2 - hlavní silnice 1+ 
E2d - schéma křižovatky 1+ 
ev. č. mostu 2=4,000 [A]</t>
  </si>
  <si>
    <t>86</t>
  </si>
  <si>
    <t>914133</t>
  </si>
  <si>
    <t>DOPRAVNÍ ZNAČKY ZÁKLADNÍ VELIKOSTI OCELOVÉ FÓLIE TŘ 2 - DEMONTÁŽ</t>
  </si>
  <si>
    <t>demontáž stávajících značek, předání na KSÚSV</t>
  </si>
  <si>
    <t>B13 - omezení zatížitelnosti 2+ 
E05 - dodatková tabulka 2+ 
B14 - Z. v. voz., hmot. na nápravu přes. vyz. mez 2=6,000 [A]</t>
  </si>
  <si>
    <t>87</t>
  </si>
  <si>
    <t>demontáž stávajících značek vč. uskladnění během stavby</t>
  </si>
  <si>
    <t>88</t>
  </si>
  <si>
    <t>917223</t>
  </si>
  <si>
    <t>SILNIČNÍ A CHODNÍKOVÉ OBRUBY Z BETONOVÝCH OBRUBNÍKŮ ŠÍŘ 100MM</t>
  </si>
  <si>
    <t>chodníkové obruby kolem bezbariérových přechodových klínů před a za mostem, kolem zpevnění před křídlem 1L, vč. betonového lůžka a asfaltové zálivky</t>
  </si>
  <si>
    <t>vlevo před mostem 1,21*4,1=4,961 [A] 
vlevo za mostem1,21*2,8=3,388 [B] 
1,21*4,4=5,324 [C] 
vpravo před mostem 1,21*7,8=9,438 [D] 
vpravo za mostem1,21*8,9=10,769 [E] 
skluz před mostem vlevo1,21*2*6,7=16,214 [F] 
Celkem: A+B+C+D+E+F=50,094 [G]</t>
  </si>
  <si>
    <t>89</t>
  </si>
  <si>
    <t>917224</t>
  </si>
  <si>
    <t>SILNIČNÍ A CHODNÍKOVÉ OBRUBY Z BETONOVÝCH OBRUBNÍKŮ ŠÍŘ 150MM</t>
  </si>
  <si>
    <t>silniční obrubníky kolem komunikace, vč. bet. lože,délkových úprav, různých typů obrub a asfaltové zálivky</t>
  </si>
  <si>
    <t>před mostem vlevo 13,6+ 
před mostem vpravo 5,2+ 
za mostem vlevo 12+ 
za mostem vpravo 2=32,800 [A]</t>
  </si>
  <si>
    <t>90</t>
  </si>
  <si>
    <t>919111</t>
  </si>
  <si>
    <t>ŘEZÁNÍ ASFALTOVÉHO KRYTU VOZOVEK TL DO 50MM</t>
  </si>
  <si>
    <t>přechod opěra-rám, 40 x 20 mm</t>
  </si>
  <si>
    <t>op1 9,1+ 
op2 8,6=17,700 [A]</t>
  </si>
  <si>
    <t>91</t>
  </si>
  <si>
    <t>919112</t>
  </si>
  <si>
    <t>ŘEZÁNÍ ASFALTOVÉHO KRYTU VOZOVEK TL DO 100MM</t>
  </si>
  <si>
    <t>napojení komunikace na stávající stav</t>
  </si>
  <si>
    <t>ZÚ 9,8+ 
KÚ 7=16,800 [A]</t>
  </si>
  <si>
    <t>92</t>
  </si>
  <si>
    <t>931325</t>
  </si>
  <si>
    <t>TĚSNĚNÍ DILATAČ SPAR ASF ZÁLIVKOU MODIFIK PRŮŘ DO 600MM2</t>
  </si>
  <si>
    <t>utěsnění řezaného krytu v místě napojení na stávající stav</t>
  </si>
  <si>
    <t>dle pol. 919112a</t>
  </si>
  <si>
    <t>93</t>
  </si>
  <si>
    <t>931326</t>
  </si>
  <si>
    <t>TĚSNĚNÍ DILATAČ SPAR ASF ZÁLIVKOU MODIFIK PRŮŘ DO 800MM2</t>
  </si>
  <si>
    <t>dle pol. 919111</t>
  </si>
  <si>
    <t>94</t>
  </si>
  <si>
    <t>935842</t>
  </si>
  <si>
    <t>ŽLABY A RIGOLY DLÁŽDĚNÉ Z BETONOVÝCH DLAŽDIC DO BETONU TL 100MM</t>
  </si>
  <si>
    <t>nový skluz vpravo před mostem</t>
  </si>
  <si>
    <t>95</t>
  </si>
  <si>
    <t>936541</t>
  </si>
  <si>
    <t>MOSTNÍ ODVODŇOVACÍ TRUBKA (POVRCHŮ IZOLACE) Z NEREZ OCELI</t>
  </si>
  <si>
    <t>odvodnění izolace komplet</t>
  </si>
  <si>
    <t>96</t>
  </si>
  <si>
    <t>93656</t>
  </si>
  <si>
    <t>NIVELAČNÍ ZNAČKA NA KONSTRUKCI</t>
  </si>
  <si>
    <t>op1 + op2</t>
  </si>
  <si>
    <t>97</t>
  </si>
  <si>
    <t>966138</t>
  </si>
  <si>
    <t>BOURÁNÍ KONSTRUKCÍ Z KAMENE NA MC S ODVOZEM DO 20KM</t>
  </si>
  <si>
    <t>základy: 1.4*0.75*13.1=13,755 [A] 
1.4*0.75*12.2=12,810 [B] 
opěry: 1*1.86*13.1=24,366 [C] 
1*1.86*12.2=22,692 [D] 
křídlo 2L: 1*2.65*0.98=2,597 [E] 
zpevněné koryto: 4.5*0.3*13.4=18,090 [F] 
Celkem: A+B+C+D+E+F=94,310 [G]</t>
  </si>
  <si>
    <t>98</t>
  </si>
  <si>
    <t>96613B</t>
  </si>
  <si>
    <t>BOURÁNÍ KONSTRUKCÍ Z KAMENE NA MC - DOPRAVA</t>
  </si>
  <si>
    <t>dodatečná doprava</t>
  </si>
  <si>
    <t>12*2,4*94,31=2 716,128 [A]</t>
  </si>
  <si>
    <t>99</t>
  </si>
  <si>
    <t>966148</t>
  </si>
  <si>
    <t>BOURÁNÍ KONSTRUKCÍ Z CIHEL A TVÁRNIC S ODVOZEM DO 20KM</t>
  </si>
  <si>
    <t>zámecká zeď</t>
  </si>
  <si>
    <t>0,52*2,1*10,1=11,029 [A]</t>
  </si>
  <si>
    <t>100</t>
  </si>
  <si>
    <t>96614B</t>
  </si>
  <si>
    <t>BOURÁNÍ KONSTRUKCÍ Z CIHEL A TVÁRNIC - DOPRAVA</t>
  </si>
  <si>
    <t>12*1,8*11,0292=238,231 [A]</t>
  </si>
  <si>
    <t>101</t>
  </si>
  <si>
    <t>966158</t>
  </si>
  <si>
    <t>BOURÁNÍ KONSTRUKCÍ Z PROST BETONU S ODVOZEM DO 20KM</t>
  </si>
  <si>
    <t>betonové obrubníky vpravo před (50% zpětně použito): 0.5*0.3583=0,179 [A] 
betonové obrubníky vpravo před (50% zpětně použito): 0.5*0.11825=0,059 [B] 
betonové obrubníky vpravo za (50% zpětně použito): 0.5*0.4586=0,229 [C] 
betonové obrubníky vlevo vpřed (50% zpětně použito): 0.5*0.4909=0,245 [D] 
betonové obrubníky vlevo za (50% zpětně použito): 0.5*0.41925=0,210 [E] 
betonová dlažba vlevo před mostem (50% zpětně použito): 0.5*0.2231=0,112 [F] 
betonová dlažba vlevo za mostem (50% zpětně použito): 0.5*0.2569=0,128 [G] 
žlab vpravo před mostem: 0.6*0.2*7.7=0,924 [H] 
Celkem: A+B+C+D+E+F+G+H=2,086 [I]</t>
  </si>
  <si>
    <t>102</t>
  </si>
  <si>
    <t>96615B</t>
  </si>
  <si>
    <t>BOURÁNÍ KONSTRUKCÍ Z PROSTÉHO BETONU - DOPRAVA</t>
  </si>
  <si>
    <t>12*2,4*2,0867=60,097 [A]</t>
  </si>
  <si>
    <t>103</t>
  </si>
  <si>
    <t>966168</t>
  </si>
  <si>
    <t>BOURÁNÍ KONSTRUKCÍ ZE ŽELEZOBETONU S ODVOZEM DO 20KM</t>
  </si>
  <si>
    <t>nosná konstrukce: 6.3*0.35*5.4=11,907 [A] 
úložný práh vlevo pod lávkou: 2*1.85*0.28*0.75=0,777 [B] 
nosníky ŽMP 62: 3*1*0.35*7.1=7,455 [C] 
nosníky h=500mm: 2*0.5*0.5*6=3,000 [D] 
římsa na mostě vlevo: 0.72*0.44*5.45=1,727 [E] 
římsa na mostě vpravo: 0.58*0.22*8.7=1,110 [F] 
potrubí u op2 vpravo: 0,36=0,360 [G] 
Celkem: A+B+C+D+E+F+G=26,336 [H]</t>
  </si>
  <si>
    <t>104</t>
  </si>
  <si>
    <t>96616B</t>
  </si>
  <si>
    <t>BOURÁNÍ KONSTRUKCÍ ZE ŽELEZOBETONU - DOPRAVA</t>
  </si>
  <si>
    <t>12*2,5*26,336=790,080 [A]</t>
  </si>
  <si>
    <t>105</t>
  </si>
  <si>
    <t>966178</t>
  </si>
  <si>
    <t>BOURÁNÍ KONSTRUKCÍ ZE DŘEVA S ODVOZEM DO 20KM</t>
  </si>
  <si>
    <t>lávka vlevo, vč. odvozu a likvidace</t>
  </si>
  <si>
    <t>1,7*0,09*3,85=0,589 [A]</t>
  </si>
  <si>
    <t>106</t>
  </si>
  <si>
    <t>96617B</t>
  </si>
  <si>
    <t>BOURÁNÍ KONSTRUKCÍ ZE DŘEVA - DOPRAVA</t>
  </si>
  <si>
    <t>lávka vlevo - dodatečná doprava</t>
  </si>
  <si>
    <t>12*0,67*0,589=4,736 [A]</t>
  </si>
  <si>
    <t>107</t>
  </si>
  <si>
    <t>96718</t>
  </si>
  <si>
    <t>VYBOURÁNÍ ČÁSTÍ KONSTRUKCÍ KOVOVÝCH</t>
  </si>
  <si>
    <t>vč. odvozu na řízenou skládku</t>
  </si>
  <si>
    <t>levé zábradlí 1*4,75*0,050=0,238 [A] 
pravé zábradlí 1*8,15*0,05=0,408 [B] 
I220 2*4,9*0,031=0,304 [C] 
I280 1*4,9*0,048=0,235 [D] 
stávající chránička 1*4,9*0,01=0,049 [E] 
Celkem: A+B+C+D+E=1,234 [F]</t>
  </si>
  <si>
    <t>108</t>
  </si>
  <si>
    <t>97817</t>
  </si>
  <si>
    <t>ODSTRANĚNÍ MOSTNÍ IZOLACE</t>
  </si>
  <si>
    <t>byla-li použita, vč. odvozu na řízenou skládku</t>
  </si>
  <si>
    <t>10,4*6,4=66,560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</si>
</sst>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vertical="top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SUM(C10:C13)</f>
      </c>
      <c s="1"/>
      <c s="1"/>
    </row>
    <row r="7" spans="1:5" ht="12.75" customHeight="1">
      <c r="A7" s="1"/>
      <c s="4" t="s">
        <v>5</v>
      </c>
      <c s="7">
        <f>SUM(E10:E13)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_02'!I3</f>
      </c>
      <c s="21">
        <f>'SO _02'!O2</f>
      </c>
      <c s="21">
        <f>C10+D10</f>
      </c>
    </row>
    <row r="11" spans="1:5" ht="12.75" customHeight="1">
      <c r="A11" s="20" t="s">
        <v>105</v>
      </c>
      <c s="20" t="s">
        <v>106</v>
      </c>
      <c s="21">
        <f>'SO 101'!I3</f>
      </c>
      <c s="21">
        <f>'SO 101'!O2</f>
      </c>
      <c s="21">
        <f>C11+D11</f>
      </c>
    </row>
    <row r="12" spans="1:5" ht="12.75" customHeight="1">
      <c r="A12" s="20" t="s">
        <v>218</v>
      </c>
      <c s="20" t="s">
        <v>219</v>
      </c>
      <c s="21">
        <f>'SO 182'!I3</f>
      </c>
      <c s="21">
        <f>'SO 182'!O2</f>
      </c>
      <c s="21">
        <f>C12+D12</f>
      </c>
    </row>
    <row r="13" spans="1:5" ht="12.75" customHeight="1">
      <c r="A13" s="20" t="s">
        <v>223</v>
      </c>
      <c s="20" t="s">
        <v>224</v>
      </c>
      <c s="21">
        <f>'SO 201'!I3</f>
      </c>
      <c s="21">
        <f>'SO 201'!O2</f>
      </c>
      <c s="21">
        <f>C13+D13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0+O8+O51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42">
        <f>0+I8+I51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0+I9+I12+I15+I18+I21+I24+I27+I30+I33+I36+I39+I42+I45+I48</f>
      </c>
      <c>
        <f>0+O9+O12+O15+O18+O21+O24+O27+O30+O33+O36+O39+O42+O45+O48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38.25">
      <c r="A10" s="34" t="s">
        <v>50</v>
      </c>
      <c r="E10" s="35" t="s">
        <v>51</v>
      </c>
    </row>
    <row r="11" spans="1:5" ht="12.75">
      <c r="A11" s="38" t="s">
        <v>52</v>
      </c>
      <c r="E11" s="37" t="s">
        <v>47</v>
      </c>
    </row>
    <row r="12" spans="1:16" ht="12.75">
      <c r="A12" s="25" t="s">
        <v>45</v>
      </c>
      <c s="29" t="s">
        <v>23</v>
      </c>
      <c s="29" t="s">
        <v>53</v>
      </c>
      <c s="25" t="s">
        <v>47</v>
      </c>
      <c s="30" t="s">
        <v>54</v>
      </c>
      <c s="31" t="s">
        <v>55</v>
      </c>
      <c s="32">
        <v>1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12.75">
      <c r="A13" s="34" t="s">
        <v>50</v>
      </c>
      <c r="E13" s="35" t="s">
        <v>47</v>
      </c>
    </row>
    <row r="14" spans="1:5" ht="12.75">
      <c r="A14" s="38" t="s">
        <v>52</v>
      </c>
      <c r="E14" s="37" t="s">
        <v>47</v>
      </c>
    </row>
    <row r="15" spans="1:16" ht="12.75">
      <c r="A15" s="25" t="s">
        <v>45</v>
      </c>
      <c s="29" t="s">
        <v>22</v>
      </c>
      <c s="29" t="s">
        <v>56</v>
      </c>
      <c s="25" t="s">
        <v>47</v>
      </c>
      <c s="30" t="s">
        <v>57</v>
      </c>
      <c s="31" t="s">
        <v>49</v>
      </c>
      <c s="32">
        <v>1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58</v>
      </c>
    </row>
    <row r="17" spans="1:5" ht="12.75">
      <c r="A17" s="38" t="s">
        <v>52</v>
      </c>
      <c r="E17" s="37" t="s">
        <v>47</v>
      </c>
    </row>
    <row r="18" spans="1:16" ht="12.75">
      <c r="A18" s="25" t="s">
        <v>45</v>
      </c>
      <c s="29" t="s">
        <v>33</v>
      </c>
      <c s="29" t="s">
        <v>59</v>
      </c>
      <c s="25" t="s">
        <v>47</v>
      </c>
      <c s="30" t="s">
        <v>60</v>
      </c>
      <c s="31" t="s">
        <v>49</v>
      </c>
      <c s="32">
        <v>1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61</v>
      </c>
    </row>
    <row r="20" spans="1:5" ht="12.75">
      <c r="A20" s="38" t="s">
        <v>52</v>
      </c>
      <c r="E20" s="37" t="s">
        <v>47</v>
      </c>
    </row>
    <row r="21" spans="1:16" ht="12.75">
      <c r="A21" s="25" t="s">
        <v>45</v>
      </c>
      <c s="29" t="s">
        <v>35</v>
      </c>
      <c s="29" t="s">
        <v>62</v>
      </c>
      <c s="25" t="s">
        <v>47</v>
      </c>
      <c s="30" t="s">
        <v>63</v>
      </c>
      <c s="31" t="s">
        <v>64</v>
      </c>
      <c s="32">
        <v>1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50</v>
      </c>
      <c r="E22" s="35" t="s">
        <v>65</v>
      </c>
    </row>
    <row r="23" spans="1:5" ht="12.75">
      <c r="A23" s="38" t="s">
        <v>52</v>
      </c>
      <c r="E23" s="37" t="s">
        <v>47</v>
      </c>
    </row>
    <row r="24" spans="1:16" ht="12.75">
      <c r="A24" s="25" t="s">
        <v>45</v>
      </c>
      <c s="29" t="s">
        <v>37</v>
      </c>
      <c s="29" t="s">
        <v>66</v>
      </c>
      <c s="25" t="s">
        <v>67</v>
      </c>
      <c s="30" t="s">
        <v>68</v>
      </c>
      <c s="31" t="s">
        <v>49</v>
      </c>
      <c s="32">
        <v>1</v>
      </c>
      <c s="33">
        <v>0</v>
      </c>
      <c s="33">
        <f>ROUND(ROUND(H24,2)*ROUND(G24,3),2)</f>
      </c>
      <c r="O24">
        <f>(I24*21)/100</f>
      </c>
      <c t="s">
        <v>23</v>
      </c>
    </row>
    <row r="25" spans="1:5" ht="12.75">
      <c r="A25" s="34" t="s">
        <v>50</v>
      </c>
      <c r="E25" s="35" t="s">
        <v>69</v>
      </c>
    </row>
    <row r="26" spans="1:5" ht="12.75">
      <c r="A26" s="38" t="s">
        <v>52</v>
      </c>
      <c r="E26" s="37" t="s">
        <v>47</v>
      </c>
    </row>
    <row r="27" spans="1:16" ht="12.75">
      <c r="A27" s="25" t="s">
        <v>45</v>
      </c>
      <c s="29" t="s">
        <v>70</v>
      </c>
      <c s="29" t="s">
        <v>66</v>
      </c>
      <c s="25" t="s">
        <v>71</v>
      </c>
      <c s="30" t="s">
        <v>68</v>
      </c>
      <c s="31" t="s">
        <v>55</v>
      </c>
      <c s="32">
        <v>6</v>
      </c>
      <c s="33">
        <v>0</v>
      </c>
      <c s="33">
        <f>ROUND(ROUND(H27,2)*ROUND(G27,3),2)</f>
      </c>
      <c r="O27">
        <f>(I27*21)/100</f>
      </c>
      <c t="s">
        <v>23</v>
      </c>
    </row>
    <row r="28" spans="1:5" ht="12.75">
      <c r="A28" s="34" t="s">
        <v>50</v>
      </c>
      <c r="E28" s="35" t="s">
        <v>72</v>
      </c>
    </row>
    <row r="29" spans="1:5" ht="12.75">
      <c r="A29" s="38" t="s">
        <v>52</v>
      </c>
      <c r="E29" s="37" t="s">
        <v>47</v>
      </c>
    </row>
    <row r="30" spans="1:16" ht="12.75">
      <c r="A30" s="25" t="s">
        <v>45</v>
      </c>
      <c s="29" t="s">
        <v>73</v>
      </c>
      <c s="29" t="s">
        <v>74</v>
      </c>
      <c s="25" t="s">
        <v>67</v>
      </c>
      <c s="30" t="s">
        <v>75</v>
      </c>
      <c s="31" t="s">
        <v>55</v>
      </c>
      <c s="32">
        <v>1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50</v>
      </c>
      <c r="E31" s="35" t="s">
        <v>76</v>
      </c>
    </row>
    <row r="32" spans="1:5" ht="12.75">
      <c r="A32" s="38" t="s">
        <v>52</v>
      </c>
      <c r="E32" s="37" t="s">
        <v>47</v>
      </c>
    </row>
    <row r="33" spans="1:16" ht="12.75">
      <c r="A33" s="25" t="s">
        <v>45</v>
      </c>
      <c s="29" t="s">
        <v>40</v>
      </c>
      <c s="29" t="s">
        <v>74</v>
      </c>
      <c s="25" t="s">
        <v>71</v>
      </c>
      <c s="30" t="s">
        <v>75</v>
      </c>
      <c s="31" t="s">
        <v>55</v>
      </c>
      <c s="32">
        <v>1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25.5">
      <c r="A34" s="34" t="s">
        <v>50</v>
      </c>
      <c r="E34" s="35" t="s">
        <v>77</v>
      </c>
    </row>
    <row r="35" spans="1:5" ht="12.75">
      <c r="A35" s="38" t="s">
        <v>52</v>
      </c>
      <c r="E35" s="37" t="s">
        <v>47</v>
      </c>
    </row>
    <row r="36" spans="1:16" ht="12.75">
      <c r="A36" s="25" t="s">
        <v>45</v>
      </c>
      <c s="29" t="s">
        <v>42</v>
      </c>
      <c s="29" t="s">
        <v>78</v>
      </c>
      <c s="25" t="s">
        <v>47</v>
      </c>
      <c s="30" t="s">
        <v>79</v>
      </c>
      <c s="31" t="s">
        <v>55</v>
      </c>
      <c s="32">
        <v>20</v>
      </c>
      <c s="33">
        <v>0</v>
      </c>
      <c s="33">
        <f>ROUND(ROUND(H36,2)*ROUND(G36,3),2)</f>
      </c>
      <c r="O36">
        <f>(I36*21)/100</f>
      </c>
      <c t="s">
        <v>23</v>
      </c>
    </row>
    <row r="37" spans="1:5" ht="12.75">
      <c r="A37" s="34" t="s">
        <v>50</v>
      </c>
      <c r="E37" s="35" t="s">
        <v>80</v>
      </c>
    </row>
    <row r="38" spans="1:5" ht="12.75">
      <c r="A38" s="38" t="s">
        <v>52</v>
      </c>
      <c r="E38" s="37" t="s">
        <v>47</v>
      </c>
    </row>
    <row r="39" spans="1:16" ht="12.75">
      <c r="A39" s="25" t="s">
        <v>45</v>
      </c>
      <c s="29" t="s">
        <v>81</v>
      </c>
      <c s="29" t="s">
        <v>82</v>
      </c>
      <c s="25" t="s">
        <v>47</v>
      </c>
      <c s="30" t="s">
        <v>83</v>
      </c>
      <c s="31" t="s">
        <v>49</v>
      </c>
      <c s="32">
        <v>1</v>
      </c>
      <c s="33">
        <v>0</v>
      </c>
      <c s="33">
        <f>ROUND(ROUND(H39,2)*ROUND(G39,3),2)</f>
      </c>
      <c r="O39">
        <f>(I39*21)/100</f>
      </c>
      <c t="s">
        <v>23</v>
      </c>
    </row>
    <row r="40" spans="1:5" ht="12.75">
      <c r="A40" s="34" t="s">
        <v>50</v>
      </c>
      <c r="E40" s="35" t="s">
        <v>47</v>
      </c>
    </row>
    <row r="41" spans="1:5" ht="12.75">
      <c r="A41" s="38" t="s">
        <v>52</v>
      </c>
      <c r="E41" s="37" t="s">
        <v>47</v>
      </c>
    </row>
    <row r="42" spans="1:16" ht="12.75">
      <c r="A42" s="25" t="s">
        <v>45</v>
      </c>
      <c s="29" t="s">
        <v>84</v>
      </c>
      <c s="29" t="s">
        <v>85</v>
      </c>
      <c s="25" t="s">
        <v>67</v>
      </c>
      <c s="30" t="s">
        <v>86</v>
      </c>
      <c s="31" t="s">
        <v>49</v>
      </c>
      <c s="32">
        <v>2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12.75">
      <c r="A43" s="34" t="s">
        <v>50</v>
      </c>
      <c r="E43" s="35" t="s">
        <v>87</v>
      </c>
    </row>
    <row r="44" spans="1:5" ht="25.5">
      <c r="A44" s="38" t="s">
        <v>52</v>
      </c>
      <c r="E44" s="37" t="s">
        <v>88</v>
      </c>
    </row>
    <row r="45" spans="1:16" ht="12.75">
      <c r="A45" s="25" t="s">
        <v>45</v>
      </c>
      <c s="29" t="s">
        <v>89</v>
      </c>
      <c s="29" t="s">
        <v>85</v>
      </c>
      <c s="25" t="s">
        <v>71</v>
      </c>
      <c s="30" t="s">
        <v>86</v>
      </c>
      <c s="31" t="s">
        <v>49</v>
      </c>
      <c s="32">
        <v>1</v>
      </c>
      <c s="33">
        <v>0</v>
      </c>
      <c s="33">
        <f>ROUND(ROUND(H45,2)*ROUND(G45,3),2)</f>
      </c>
      <c r="O45">
        <f>(I45*21)/100</f>
      </c>
      <c t="s">
        <v>23</v>
      </c>
    </row>
    <row r="46" spans="1:5" ht="12.75">
      <c r="A46" s="34" t="s">
        <v>50</v>
      </c>
      <c r="E46" s="35" t="s">
        <v>90</v>
      </c>
    </row>
    <row r="47" spans="1:5" ht="12.75">
      <c r="A47" s="38" t="s">
        <v>52</v>
      </c>
      <c r="E47" s="37" t="s">
        <v>47</v>
      </c>
    </row>
    <row r="48" spans="1:16" ht="12.75">
      <c r="A48" s="25" t="s">
        <v>45</v>
      </c>
      <c s="29" t="s">
        <v>91</v>
      </c>
      <c s="29" t="s">
        <v>92</v>
      </c>
      <c s="25" t="s">
        <v>47</v>
      </c>
      <c s="30" t="s">
        <v>93</v>
      </c>
      <c s="31" t="s">
        <v>49</v>
      </c>
      <c s="32">
        <v>30</v>
      </c>
      <c s="33">
        <v>0</v>
      </c>
      <c s="33">
        <f>ROUND(ROUND(H48,2)*ROUND(G48,3),2)</f>
      </c>
      <c r="O48">
        <f>(I48*21)/100</f>
      </c>
      <c t="s">
        <v>23</v>
      </c>
    </row>
    <row r="49" spans="1:5" ht="25.5">
      <c r="A49" s="34" t="s">
        <v>50</v>
      </c>
      <c r="E49" s="35" t="s">
        <v>94</v>
      </c>
    </row>
    <row r="50" spans="1:5" ht="12.75">
      <c r="A50" s="36" t="s">
        <v>52</v>
      </c>
      <c r="E50" s="37" t="s">
        <v>47</v>
      </c>
    </row>
    <row r="51" spans="1:18" ht="12.75" customHeight="1">
      <c r="A51" s="6" t="s">
        <v>43</v>
      </c>
      <c s="6"/>
      <c s="40" t="s">
        <v>40</v>
      </c>
      <c s="6"/>
      <c s="27" t="s">
        <v>95</v>
      </c>
      <c s="6"/>
      <c s="6"/>
      <c s="6"/>
      <c s="41">
        <f>0+Q51</f>
      </c>
      <c r="O51">
        <f>0+R51</f>
      </c>
      <c r="Q51">
        <f>0+I52+I55</f>
      </c>
      <c>
        <f>0+O52+O55</f>
      </c>
    </row>
    <row r="52" spans="1:16" ht="12.75">
      <c r="A52" s="25" t="s">
        <v>45</v>
      </c>
      <c s="29" t="s">
        <v>96</v>
      </c>
      <c s="29" t="s">
        <v>97</v>
      </c>
      <c s="25" t="s">
        <v>47</v>
      </c>
      <c s="30" t="s">
        <v>98</v>
      </c>
      <c s="31" t="s">
        <v>99</v>
      </c>
      <c s="32">
        <v>168</v>
      </c>
      <c s="33">
        <v>0</v>
      </c>
      <c s="33">
        <f>ROUND(ROUND(H52,2)*ROUND(G52,3),2)</f>
      </c>
      <c r="O52">
        <f>(I52*21)/100</f>
      </c>
      <c t="s">
        <v>23</v>
      </c>
    </row>
    <row r="53" spans="1:5" ht="12.75">
      <c r="A53" s="34" t="s">
        <v>50</v>
      </c>
      <c r="E53" s="35" t="s">
        <v>100</v>
      </c>
    </row>
    <row r="54" spans="1:5" ht="12.75">
      <c r="A54" s="38" t="s">
        <v>52</v>
      </c>
      <c r="E54" s="37" t="s">
        <v>101</v>
      </c>
    </row>
    <row r="55" spans="1:16" ht="12.75">
      <c r="A55" s="25" t="s">
        <v>45</v>
      </c>
      <c s="29" t="s">
        <v>102</v>
      </c>
      <c s="29" t="s">
        <v>103</v>
      </c>
      <c s="25" t="s">
        <v>47</v>
      </c>
      <c s="30" t="s">
        <v>104</v>
      </c>
      <c s="31" t="s">
        <v>99</v>
      </c>
      <c s="32">
        <v>168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12.75">
      <c r="A56" s="34" t="s">
        <v>50</v>
      </c>
      <c r="E56" s="35" t="s">
        <v>100</v>
      </c>
    </row>
    <row r="57" spans="1:5" ht="12.75">
      <c r="A57" s="36" t="s">
        <v>52</v>
      </c>
      <c r="E57" s="37" t="s">
        <v>101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0+O8+O18+O58+O62+O66+O76+O80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105</v>
      </c>
      <c s="42">
        <f>0+I8+I18+I58+I62+I66+I76+I80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105</v>
      </c>
      <c s="6"/>
      <c s="18" t="s">
        <v>106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</f>
      </c>
      <c>
        <f>0+O9+O12+O15</f>
      </c>
    </row>
    <row r="9" spans="1:16" ht="12.75">
      <c r="A9" s="25" t="s">
        <v>45</v>
      </c>
      <c s="29" t="s">
        <v>29</v>
      </c>
      <c s="29" t="s">
        <v>107</v>
      </c>
      <c s="25" t="s">
        <v>47</v>
      </c>
      <c s="30" t="s">
        <v>108</v>
      </c>
      <c s="31" t="s">
        <v>109</v>
      </c>
      <c s="32">
        <v>7.373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110</v>
      </c>
    </row>
    <row r="11" spans="1:5" ht="25.5">
      <c r="A11" s="38" t="s">
        <v>52</v>
      </c>
      <c r="E11" s="37" t="s">
        <v>111</v>
      </c>
    </row>
    <row r="12" spans="1:16" ht="12.75">
      <c r="A12" s="25" t="s">
        <v>45</v>
      </c>
      <c s="29" t="s">
        <v>23</v>
      </c>
      <c s="29" t="s">
        <v>112</v>
      </c>
      <c s="25" t="s">
        <v>47</v>
      </c>
      <c s="30" t="s">
        <v>113</v>
      </c>
      <c s="31" t="s">
        <v>114</v>
      </c>
      <c s="32">
        <v>21.248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25.5">
      <c r="A13" s="34" t="s">
        <v>50</v>
      </c>
      <c r="E13" s="35" t="s">
        <v>115</v>
      </c>
    </row>
    <row r="14" spans="1:5" ht="12.75">
      <c r="A14" s="38" t="s">
        <v>52</v>
      </c>
      <c r="E14" s="37" t="s">
        <v>116</v>
      </c>
    </row>
    <row r="15" spans="1:16" ht="12.75">
      <c r="A15" s="25" t="s">
        <v>45</v>
      </c>
      <c s="29" t="s">
        <v>22</v>
      </c>
      <c s="29" t="s">
        <v>117</v>
      </c>
      <c s="25" t="s">
        <v>47</v>
      </c>
      <c s="30" t="s">
        <v>118</v>
      </c>
      <c s="31" t="s">
        <v>119</v>
      </c>
      <c s="32">
        <v>73.32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120</v>
      </c>
    </row>
    <row r="17" spans="1:5" ht="12.75">
      <c r="A17" s="36" t="s">
        <v>52</v>
      </c>
      <c r="E17" s="37" t="s">
        <v>121</v>
      </c>
    </row>
    <row r="18" spans="1:18" ht="12.75" customHeight="1">
      <c r="A18" s="6" t="s">
        <v>43</v>
      </c>
      <c s="6"/>
      <c s="40" t="s">
        <v>29</v>
      </c>
      <c s="6"/>
      <c s="27" t="s">
        <v>122</v>
      </c>
      <c s="6"/>
      <c s="6"/>
      <c s="6"/>
      <c s="41">
        <f>0+Q18</f>
      </c>
      <c r="O18">
        <f>0+R18</f>
      </c>
      <c r="Q18">
        <f>0+I19+I22+I25+I28+I31+I34+I37+I40+I43+I46+I49+I52+I55</f>
      </c>
      <c>
        <f>0+O19+O22+O25+O28+O31+O34+O37+O40+O43+O46+O49+O52+O55</f>
      </c>
    </row>
    <row r="19" spans="1:16" ht="12.75">
      <c r="A19" s="25" t="s">
        <v>45</v>
      </c>
      <c s="29" t="s">
        <v>33</v>
      </c>
      <c s="29" t="s">
        <v>123</v>
      </c>
      <c s="25" t="s">
        <v>47</v>
      </c>
      <c s="30" t="s">
        <v>124</v>
      </c>
      <c s="31" t="s">
        <v>109</v>
      </c>
      <c s="32">
        <v>23.543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12.75">
      <c r="A20" s="34" t="s">
        <v>50</v>
      </c>
      <c r="E20" s="35" t="s">
        <v>125</v>
      </c>
    </row>
    <row r="21" spans="1:5" ht="12.75">
      <c r="A21" s="38" t="s">
        <v>52</v>
      </c>
      <c r="E21" s="37" t="s">
        <v>126</v>
      </c>
    </row>
    <row r="22" spans="1:16" ht="25.5">
      <c r="A22" s="25" t="s">
        <v>45</v>
      </c>
      <c s="29" t="s">
        <v>35</v>
      </c>
      <c s="29" t="s">
        <v>127</v>
      </c>
      <c s="25" t="s">
        <v>67</v>
      </c>
      <c s="30" t="s">
        <v>128</v>
      </c>
      <c s="31" t="s">
        <v>109</v>
      </c>
      <c s="32">
        <v>22.665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25.5">
      <c r="A23" s="34" t="s">
        <v>50</v>
      </c>
      <c r="E23" s="35" t="s">
        <v>129</v>
      </c>
    </row>
    <row r="24" spans="1:5" ht="12.75">
      <c r="A24" s="38" t="s">
        <v>52</v>
      </c>
      <c r="E24" s="37" t="s">
        <v>130</v>
      </c>
    </row>
    <row r="25" spans="1:16" ht="25.5">
      <c r="A25" s="25" t="s">
        <v>45</v>
      </c>
      <c s="29" t="s">
        <v>37</v>
      </c>
      <c s="29" t="s">
        <v>127</v>
      </c>
      <c s="25" t="s">
        <v>71</v>
      </c>
      <c s="30" t="s">
        <v>128</v>
      </c>
      <c s="31" t="s">
        <v>109</v>
      </c>
      <c s="32">
        <v>7.373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50</v>
      </c>
      <c r="E26" s="35" t="s">
        <v>131</v>
      </c>
    </row>
    <row r="27" spans="1:5" ht="12.75">
      <c r="A27" s="38" t="s">
        <v>52</v>
      </c>
      <c r="E27" s="37" t="s">
        <v>47</v>
      </c>
    </row>
    <row r="28" spans="1:16" ht="12.75">
      <c r="A28" s="25" t="s">
        <v>45</v>
      </c>
      <c s="29" t="s">
        <v>70</v>
      </c>
      <c s="29" t="s">
        <v>132</v>
      </c>
      <c s="25" t="s">
        <v>47</v>
      </c>
      <c s="30" t="s">
        <v>133</v>
      </c>
      <c s="31" t="s">
        <v>109</v>
      </c>
      <c s="32">
        <v>63.4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25.5">
      <c r="A29" s="34" t="s">
        <v>50</v>
      </c>
      <c r="E29" s="35" t="s">
        <v>134</v>
      </c>
    </row>
    <row r="30" spans="1:5" ht="38.25">
      <c r="A30" s="38" t="s">
        <v>52</v>
      </c>
      <c r="E30" s="37" t="s">
        <v>135</v>
      </c>
    </row>
    <row r="31" spans="1:16" ht="12.75">
      <c r="A31" s="25" t="s">
        <v>45</v>
      </c>
      <c s="29" t="s">
        <v>73</v>
      </c>
      <c s="29" t="s">
        <v>136</v>
      </c>
      <c s="25" t="s">
        <v>47</v>
      </c>
      <c s="30" t="s">
        <v>137</v>
      </c>
      <c s="31" t="s">
        <v>109</v>
      </c>
      <c s="32">
        <v>87.5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25.5">
      <c r="A32" s="34" t="s">
        <v>50</v>
      </c>
      <c r="E32" s="35" t="s">
        <v>138</v>
      </c>
    </row>
    <row r="33" spans="1:5" ht="12.75">
      <c r="A33" s="38" t="s">
        <v>52</v>
      </c>
      <c r="E33" s="37" t="s">
        <v>139</v>
      </c>
    </row>
    <row r="34" spans="1:16" ht="12.75">
      <c r="A34" s="25" t="s">
        <v>45</v>
      </c>
      <c s="29" t="s">
        <v>40</v>
      </c>
      <c s="29" t="s">
        <v>140</v>
      </c>
      <c s="25" t="s">
        <v>67</v>
      </c>
      <c s="30" t="s">
        <v>141</v>
      </c>
      <c s="31" t="s">
        <v>109</v>
      </c>
      <c s="32">
        <v>21.248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25.5">
      <c r="A35" s="34" t="s">
        <v>50</v>
      </c>
      <c r="E35" s="35" t="s">
        <v>142</v>
      </c>
    </row>
    <row r="36" spans="1:5" ht="51">
      <c r="A36" s="38" t="s">
        <v>52</v>
      </c>
      <c r="E36" s="37" t="s">
        <v>143</v>
      </c>
    </row>
    <row r="37" spans="1:16" ht="12.75">
      <c r="A37" s="25" t="s">
        <v>45</v>
      </c>
      <c s="29" t="s">
        <v>42</v>
      </c>
      <c s="29" t="s">
        <v>140</v>
      </c>
      <c s="25" t="s">
        <v>71</v>
      </c>
      <c s="30" t="s">
        <v>141</v>
      </c>
      <c s="31" t="s">
        <v>109</v>
      </c>
      <c s="32">
        <v>21.248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38.25">
      <c r="A38" s="34" t="s">
        <v>50</v>
      </c>
      <c r="E38" s="35" t="s">
        <v>144</v>
      </c>
    </row>
    <row r="39" spans="1:5" ht="51">
      <c r="A39" s="38" t="s">
        <v>52</v>
      </c>
      <c r="E39" s="37" t="s">
        <v>143</v>
      </c>
    </row>
    <row r="40" spans="1:16" ht="12.75">
      <c r="A40" s="25" t="s">
        <v>45</v>
      </c>
      <c s="29" t="s">
        <v>81</v>
      </c>
      <c s="29" t="s">
        <v>145</v>
      </c>
      <c s="25" t="s">
        <v>67</v>
      </c>
      <c s="30" t="s">
        <v>146</v>
      </c>
      <c s="31" t="s">
        <v>109</v>
      </c>
      <c s="32">
        <v>87.5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12.75">
      <c r="A41" s="34" t="s">
        <v>50</v>
      </c>
      <c r="E41" s="35" t="s">
        <v>147</v>
      </c>
    </row>
    <row r="42" spans="1:5" ht="25.5">
      <c r="A42" s="38" t="s">
        <v>52</v>
      </c>
      <c r="E42" s="37" t="s">
        <v>148</v>
      </c>
    </row>
    <row r="43" spans="1:16" ht="12.75">
      <c r="A43" s="25" t="s">
        <v>45</v>
      </c>
      <c s="29" t="s">
        <v>84</v>
      </c>
      <c s="29" t="s">
        <v>145</v>
      </c>
      <c s="25" t="s">
        <v>71</v>
      </c>
      <c s="30" t="s">
        <v>146</v>
      </c>
      <c s="31" t="s">
        <v>109</v>
      </c>
      <c s="32">
        <v>21.248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25.5">
      <c r="A44" s="34" t="s">
        <v>50</v>
      </c>
      <c r="E44" s="35" t="s">
        <v>149</v>
      </c>
    </row>
    <row r="45" spans="1:5" ht="12.75">
      <c r="A45" s="38" t="s">
        <v>52</v>
      </c>
      <c r="E45" s="37" t="s">
        <v>150</v>
      </c>
    </row>
    <row r="46" spans="1:16" ht="12.75">
      <c r="A46" s="25" t="s">
        <v>45</v>
      </c>
      <c s="29" t="s">
        <v>89</v>
      </c>
      <c s="29" t="s">
        <v>151</v>
      </c>
      <c s="25" t="s">
        <v>47</v>
      </c>
      <c s="30" t="s">
        <v>152</v>
      </c>
      <c s="31" t="s">
        <v>109</v>
      </c>
      <c s="32">
        <v>23.576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12.75">
      <c r="A47" s="34" t="s">
        <v>50</v>
      </c>
      <c r="E47" s="35" t="s">
        <v>153</v>
      </c>
    </row>
    <row r="48" spans="1:5" ht="63.75">
      <c r="A48" s="38" t="s">
        <v>52</v>
      </c>
      <c r="E48" s="37" t="s">
        <v>154</v>
      </c>
    </row>
    <row r="49" spans="1:16" ht="12.75">
      <c r="A49" s="25" t="s">
        <v>45</v>
      </c>
      <c s="29" t="s">
        <v>91</v>
      </c>
      <c s="29" t="s">
        <v>155</v>
      </c>
      <c s="25" t="s">
        <v>47</v>
      </c>
      <c s="30" t="s">
        <v>156</v>
      </c>
      <c s="31" t="s">
        <v>109</v>
      </c>
      <c s="32">
        <v>21.248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12.75">
      <c r="A50" s="34" t="s">
        <v>50</v>
      </c>
      <c r="E50" s="35" t="s">
        <v>157</v>
      </c>
    </row>
    <row r="51" spans="1:5" ht="12.75">
      <c r="A51" s="38" t="s">
        <v>52</v>
      </c>
      <c r="E51" s="37" t="s">
        <v>158</v>
      </c>
    </row>
    <row r="52" spans="1:16" ht="12.75">
      <c r="A52" s="25" t="s">
        <v>45</v>
      </c>
      <c s="29" t="s">
        <v>96</v>
      </c>
      <c s="29" t="s">
        <v>159</v>
      </c>
      <c s="25" t="s">
        <v>47</v>
      </c>
      <c s="30" t="s">
        <v>160</v>
      </c>
      <c s="31" t="s">
        <v>119</v>
      </c>
      <c s="32">
        <v>317</v>
      </c>
      <c s="33">
        <v>0</v>
      </c>
      <c s="33">
        <f>ROUND(ROUND(H52,2)*ROUND(G52,3),2)</f>
      </c>
      <c r="O52">
        <f>(I52*21)/100</f>
      </c>
      <c t="s">
        <v>23</v>
      </c>
    </row>
    <row r="53" spans="1:5" ht="12.75">
      <c r="A53" s="34" t="s">
        <v>50</v>
      </c>
      <c r="E53" s="35" t="s">
        <v>161</v>
      </c>
    </row>
    <row r="54" spans="1:5" ht="12.75">
      <c r="A54" s="38" t="s">
        <v>52</v>
      </c>
      <c r="E54" s="37" t="s">
        <v>47</v>
      </c>
    </row>
    <row r="55" spans="1:16" ht="12.75">
      <c r="A55" s="25" t="s">
        <v>45</v>
      </c>
      <c s="29" t="s">
        <v>102</v>
      </c>
      <c s="29" t="s">
        <v>162</v>
      </c>
      <c s="25" t="s">
        <v>47</v>
      </c>
      <c s="30" t="s">
        <v>163</v>
      </c>
      <c s="31" t="s">
        <v>119</v>
      </c>
      <c s="32">
        <v>317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25.5">
      <c r="A56" s="34" t="s">
        <v>50</v>
      </c>
      <c r="E56" s="35" t="s">
        <v>164</v>
      </c>
    </row>
    <row r="57" spans="1:5" ht="12.75">
      <c r="A57" s="36" t="s">
        <v>52</v>
      </c>
      <c r="E57" s="37" t="s">
        <v>165</v>
      </c>
    </row>
    <row r="58" spans="1:18" ht="12.75" customHeight="1">
      <c r="A58" s="6" t="s">
        <v>43</v>
      </c>
      <c s="6"/>
      <c s="40" t="s">
        <v>23</v>
      </c>
      <c s="6"/>
      <c s="27" t="s">
        <v>166</v>
      </c>
      <c s="6"/>
      <c s="6"/>
      <c s="6"/>
      <c s="41">
        <f>0+Q58</f>
      </c>
      <c r="O58">
        <f>0+R58</f>
      </c>
      <c r="Q58">
        <f>0+I59</f>
      </c>
      <c>
        <f>0+O59</f>
      </c>
    </row>
    <row r="59" spans="1:16" ht="12.75">
      <c r="A59" s="25" t="s">
        <v>45</v>
      </c>
      <c s="29" t="s">
        <v>167</v>
      </c>
      <c s="29" t="s">
        <v>168</v>
      </c>
      <c s="25" t="s">
        <v>47</v>
      </c>
      <c s="30" t="s">
        <v>169</v>
      </c>
      <c s="31" t="s">
        <v>119</v>
      </c>
      <c s="32">
        <v>307</v>
      </c>
      <c s="33">
        <v>0</v>
      </c>
      <c s="33">
        <f>ROUND(ROUND(H59,2)*ROUND(G59,3),2)</f>
      </c>
      <c r="O59">
        <f>(I59*21)/100</f>
      </c>
      <c t="s">
        <v>23</v>
      </c>
    </row>
    <row r="60" spans="1:5" ht="25.5">
      <c r="A60" s="34" t="s">
        <v>50</v>
      </c>
      <c r="E60" s="35" t="s">
        <v>170</v>
      </c>
    </row>
    <row r="61" spans="1:5" ht="25.5">
      <c r="A61" s="36" t="s">
        <v>52</v>
      </c>
      <c r="E61" s="37" t="s">
        <v>171</v>
      </c>
    </row>
    <row r="62" spans="1:18" ht="12.75" customHeight="1">
      <c r="A62" s="6" t="s">
        <v>43</v>
      </c>
      <c s="6"/>
      <c s="40" t="s">
        <v>33</v>
      </c>
      <c s="6"/>
      <c s="27" t="s">
        <v>172</v>
      </c>
      <c s="6"/>
      <c s="6"/>
      <c s="6"/>
      <c s="41">
        <f>0+Q62</f>
      </c>
      <c r="O62">
        <f>0+R62</f>
      </c>
      <c r="Q62">
        <f>0+I63</f>
      </c>
      <c>
        <f>0+O63</f>
      </c>
    </row>
    <row r="63" spans="1:16" ht="12.75">
      <c r="A63" s="25" t="s">
        <v>45</v>
      </c>
      <c s="29" t="s">
        <v>173</v>
      </c>
      <c s="29" t="s">
        <v>174</v>
      </c>
      <c s="25" t="s">
        <v>47</v>
      </c>
      <c s="30" t="s">
        <v>175</v>
      </c>
      <c s="31" t="s">
        <v>109</v>
      </c>
      <c s="32">
        <v>7.373</v>
      </c>
      <c s="33">
        <v>0</v>
      </c>
      <c s="33">
        <f>ROUND(ROUND(H63,2)*ROUND(G63,3),2)</f>
      </c>
      <c r="O63">
        <f>(I63*21)/100</f>
      </c>
      <c t="s">
        <v>23</v>
      </c>
    </row>
    <row r="64" spans="1:5" ht="25.5">
      <c r="A64" s="34" t="s">
        <v>50</v>
      </c>
      <c r="E64" s="35" t="s">
        <v>176</v>
      </c>
    </row>
    <row r="65" spans="1:5" ht="25.5">
      <c r="A65" s="36" t="s">
        <v>52</v>
      </c>
      <c r="E65" s="37" t="s">
        <v>177</v>
      </c>
    </row>
    <row r="66" spans="1:18" ht="12.75" customHeight="1">
      <c r="A66" s="6" t="s">
        <v>43</v>
      </c>
      <c s="6"/>
      <c s="40" t="s">
        <v>35</v>
      </c>
      <c s="6"/>
      <c s="27" t="s">
        <v>178</v>
      </c>
      <c s="6"/>
      <c s="6"/>
      <c s="6"/>
      <c s="41">
        <f>0+Q66</f>
      </c>
      <c r="O66">
        <f>0+R66</f>
      </c>
      <c r="Q66">
        <f>0+I67+I70+I73</f>
      </c>
      <c>
        <f>0+O67+O70+O73</f>
      </c>
    </row>
    <row r="67" spans="1:16" ht="12.75">
      <c r="A67" s="25" t="s">
        <v>45</v>
      </c>
      <c s="29" t="s">
        <v>179</v>
      </c>
      <c s="29" t="s">
        <v>180</v>
      </c>
      <c s="25" t="s">
        <v>47</v>
      </c>
      <c s="30" t="s">
        <v>181</v>
      </c>
      <c s="31" t="s">
        <v>119</v>
      </c>
      <c s="32">
        <v>151.1</v>
      </c>
      <c s="33">
        <v>0</v>
      </c>
      <c s="33">
        <f>ROUND(ROUND(H67,2)*ROUND(G67,3),2)</f>
      </c>
      <c r="O67">
        <f>(I67*21)/100</f>
      </c>
      <c t="s">
        <v>23</v>
      </c>
    </row>
    <row r="68" spans="1:5" ht="38.25">
      <c r="A68" s="34" t="s">
        <v>50</v>
      </c>
      <c r="E68" s="35" t="s">
        <v>182</v>
      </c>
    </row>
    <row r="69" spans="1:5" ht="76.5">
      <c r="A69" s="38" t="s">
        <v>52</v>
      </c>
      <c r="E69" s="37" t="s">
        <v>183</v>
      </c>
    </row>
    <row r="70" spans="1:16" ht="12.75">
      <c r="A70" s="25" t="s">
        <v>45</v>
      </c>
      <c s="29" t="s">
        <v>184</v>
      </c>
      <c s="29" t="s">
        <v>185</v>
      </c>
      <c s="25" t="s">
        <v>67</v>
      </c>
      <c s="30" t="s">
        <v>186</v>
      </c>
      <c s="31" t="s">
        <v>109</v>
      </c>
      <c s="32">
        <v>11.61</v>
      </c>
      <c s="33">
        <v>0</v>
      </c>
      <c s="33">
        <f>ROUND(ROUND(H70,2)*ROUND(G70,3),2)</f>
      </c>
      <c r="O70">
        <f>(I70*21)/100</f>
      </c>
      <c t="s">
        <v>23</v>
      </c>
    </row>
    <row r="71" spans="1:5" ht="25.5">
      <c r="A71" s="34" t="s">
        <v>50</v>
      </c>
      <c r="E71" s="35" t="s">
        <v>187</v>
      </c>
    </row>
    <row r="72" spans="1:5" ht="12.75">
      <c r="A72" s="38" t="s">
        <v>52</v>
      </c>
      <c r="E72" s="37" t="s">
        <v>188</v>
      </c>
    </row>
    <row r="73" spans="1:16" ht="12.75">
      <c r="A73" s="25" t="s">
        <v>45</v>
      </c>
      <c s="29" t="s">
        <v>189</v>
      </c>
      <c s="29" t="s">
        <v>185</v>
      </c>
      <c s="25" t="s">
        <v>71</v>
      </c>
      <c s="30" t="s">
        <v>186</v>
      </c>
      <c s="31" t="s">
        <v>109</v>
      </c>
      <c s="32">
        <v>23.543</v>
      </c>
      <c s="33">
        <v>0</v>
      </c>
      <c s="33">
        <f>ROUND(ROUND(H73,2)*ROUND(G73,3),2)</f>
      </c>
      <c r="O73">
        <f>(I73*21)/100</f>
      </c>
      <c t="s">
        <v>23</v>
      </c>
    </row>
    <row r="74" spans="1:5" ht="12.75">
      <c r="A74" s="34" t="s">
        <v>50</v>
      </c>
      <c r="E74" s="35" t="s">
        <v>190</v>
      </c>
    </row>
    <row r="75" spans="1:5" ht="38.25">
      <c r="A75" s="36" t="s">
        <v>52</v>
      </c>
      <c r="E75" s="37" t="s">
        <v>191</v>
      </c>
    </row>
    <row r="76" spans="1:18" ht="12.75" customHeight="1">
      <c r="A76" s="6" t="s">
        <v>43</v>
      </c>
      <c s="6"/>
      <c s="40" t="s">
        <v>70</v>
      </c>
      <c s="6"/>
      <c s="27" t="s">
        <v>192</v>
      </c>
      <c s="6"/>
      <c s="6"/>
      <c s="6"/>
      <c s="41">
        <f>0+Q76</f>
      </c>
      <c r="O76">
        <f>0+R76</f>
      </c>
      <c r="Q76">
        <f>0+I77</f>
      </c>
      <c>
        <f>0+O77</f>
      </c>
    </row>
    <row r="77" spans="1:16" ht="12.75">
      <c r="A77" s="25" t="s">
        <v>45</v>
      </c>
      <c s="29" t="s">
        <v>193</v>
      </c>
      <c s="29" t="s">
        <v>194</v>
      </c>
      <c s="25" t="s">
        <v>47</v>
      </c>
      <c s="30" t="s">
        <v>195</v>
      </c>
      <c s="31" t="s">
        <v>119</v>
      </c>
      <c s="32">
        <v>50.4</v>
      </c>
      <c s="33">
        <v>0</v>
      </c>
      <c s="33">
        <f>ROUND(ROUND(H77,2)*ROUND(G77,3),2)</f>
      </c>
      <c r="O77">
        <f>(I77*21)/100</f>
      </c>
      <c t="s">
        <v>23</v>
      </c>
    </row>
    <row r="78" spans="1:5" ht="12.75">
      <c r="A78" s="34" t="s">
        <v>50</v>
      </c>
      <c r="E78" s="35" t="s">
        <v>196</v>
      </c>
    </row>
    <row r="79" spans="1:5" ht="25.5">
      <c r="A79" s="36" t="s">
        <v>52</v>
      </c>
      <c r="E79" s="37" t="s">
        <v>197</v>
      </c>
    </row>
    <row r="80" spans="1:18" ht="12.75" customHeight="1">
      <c r="A80" s="6" t="s">
        <v>43</v>
      </c>
      <c s="6"/>
      <c s="40" t="s">
        <v>40</v>
      </c>
      <c s="6"/>
      <c s="27" t="s">
        <v>95</v>
      </c>
      <c s="6"/>
      <c s="6"/>
      <c s="6"/>
      <c s="41">
        <f>0+Q80</f>
      </c>
      <c r="O80">
        <f>0+R80</f>
      </c>
      <c r="Q80">
        <f>0+I81+I84+I87+I90</f>
      </c>
      <c>
        <f>0+O81+O84+O87+O90</f>
      </c>
    </row>
    <row r="81" spans="1:16" ht="25.5">
      <c r="A81" s="25" t="s">
        <v>45</v>
      </c>
      <c s="29" t="s">
        <v>198</v>
      </c>
      <c s="29" t="s">
        <v>199</v>
      </c>
      <c s="25" t="s">
        <v>47</v>
      </c>
      <c s="30" t="s">
        <v>200</v>
      </c>
      <c s="31" t="s">
        <v>99</v>
      </c>
      <c s="32">
        <v>80</v>
      </c>
      <c s="33">
        <v>0</v>
      </c>
      <c s="33">
        <f>ROUND(ROUND(H81,2)*ROUND(G81,3),2)</f>
      </c>
      <c r="O81">
        <f>(I81*21)/100</f>
      </c>
      <c t="s">
        <v>23</v>
      </c>
    </row>
    <row r="82" spans="1:5" ht="12.75">
      <c r="A82" s="34" t="s">
        <v>50</v>
      </c>
      <c r="E82" s="35" t="s">
        <v>201</v>
      </c>
    </row>
    <row r="83" spans="1:5" ht="51">
      <c r="A83" s="38" t="s">
        <v>52</v>
      </c>
      <c r="E83" s="37" t="s">
        <v>202</v>
      </c>
    </row>
    <row r="84" spans="1:16" ht="12.75">
      <c r="A84" s="25" t="s">
        <v>45</v>
      </c>
      <c s="29" t="s">
        <v>203</v>
      </c>
      <c s="29" t="s">
        <v>204</v>
      </c>
      <c s="25" t="s">
        <v>47</v>
      </c>
      <c s="30" t="s">
        <v>205</v>
      </c>
      <c s="31" t="s">
        <v>99</v>
      </c>
      <c s="32">
        <v>80</v>
      </c>
      <c s="33">
        <v>0</v>
      </c>
      <c s="33">
        <f>ROUND(ROUND(H84,2)*ROUND(G84,3),2)</f>
      </c>
      <c r="O84">
        <f>(I84*21)/100</f>
      </c>
      <c t="s">
        <v>23</v>
      </c>
    </row>
    <row r="85" spans="1:5" ht="12.75">
      <c r="A85" s="34" t="s">
        <v>50</v>
      </c>
      <c r="E85" s="35" t="s">
        <v>201</v>
      </c>
    </row>
    <row r="86" spans="1:5" ht="12.75">
      <c r="A86" s="38" t="s">
        <v>52</v>
      </c>
      <c r="E86" s="37" t="s">
        <v>206</v>
      </c>
    </row>
    <row r="87" spans="1:16" ht="12.75">
      <c r="A87" s="25" t="s">
        <v>45</v>
      </c>
      <c s="29" t="s">
        <v>207</v>
      </c>
      <c s="29" t="s">
        <v>208</v>
      </c>
      <c s="25" t="s">
        <v>47</v>
      </c>
      <c s="30" t="s">
        <v>209</v>
      </c>
      <c s="31" t="s">
        <v>210</v>
      </c>
      <c s="32">
        <v>11200</v>
      </c>
      <c s="33">
        <v>0</v>
      </c>
      <c s="33">
        <f>ROUND(ROUND(H87,2)*ROUND(G87,3),2)</f>
      </c>
      <c r="O87">
        <f>(I87*21)/100</f>
      </c>
      <c t="s">
        <v>23</v>
      </c>
    </row>
    <row r="88" spans="1:5" ht="12.75">
      <c r="A88" s="34" t="s">
        <v>50</v>
      </c>
      <c r="E88" s="35" t="s">
        <v>211</v>
      </c>
    </row>
    <row r="89" spans="1:5" ht="25.5">
      <c r="A89" s="38" t="s">
        <v>52</v>
      </c>
      <c r="E89" s="37" t="s">
        <v>212</v>
      </c>
    </row>
    <row r="90" spans="1:16" ht="12.75">
      <c r="A90" s="25" t="s">
        <v>45</v>
      </c>
      <c s="29" t="s">
        <v>213</v>
      </c>
      <c s="29" t="s">
        <v>214</v>
      </c>
      <c s="25" t="s">
        <v>47</v>
      </c>
      <c s="30" t="s">
        <v>215</v>
      </c>
      <c s="31" t="s">
        <v>99</v>
      </c>
      <c s="32">
        <v>28</v>
      </c>
      <c s="33">
        <v>0</v>
      </c>
      <c s="33">
        <f>ROUND(ROUND(H90,2)*ROUND(G90,3),2)</f>
      </c>
      <c r="O90">
        <f>(I90*21)/100</f>
      </c>
      <c t="s">
        <v>23</v>
      </c>
    </row>
    <row r="91" spans="1:5" ht="12.75">
      <c r="A91" s="34" t="s">
        <v>50</v>
      </c>
      <c r="E91" s="35" t="s">
        <v>216</v>
      </c>
    </row>
    <row r="92" spans="1:5" ht="12.75">
      <c r="A92" s="36" t="s">
        <v>52</v>
      </c>
      <c r="E92" s="37" t="s">
        <v>217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218</v>
      </c>
      <c s="42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218</v>
      </c>
      <c s="6"/>
      <c s="18" t="s">
        <v>219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220</v>
      </c>
      <c s="25" t="s">
        <v>47</v>
      </c>
      <c s="30" t="s">
        <v>221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63.75">
      <c r="A10" s="34" t="s">
        <v>50</v>
      </c>
      <c r="E10" s="35" t="s">
        <v>222</v>
      </c>
    </row>
    <row r="11" spans="1:5" ht="12.75">
      <c r="A11" s="36" t="s">
        <v>52</v>
      </c>
      <c r="E11" s="37" t="s">
        <v>47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0+O8+O27+O106+O137+O168+O184+O218+O222+O244+O260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223</v>
      </c>
      <c s="42">
        <f>0+I8+I27+I106+I137+I168+I184+I218+I222+I244+I260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223</v>
      </c>
      <c s="6"/>
      <c s="18" t="s">
        <v>224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0+I9+I12+I15+I18+I21+I24</f>
      </c>
      <c>
        <f>0+O9+O12+O15+O18+O21+O24</f>
      </c>
    </row>
    <row r="9" spans="1:16" ht="12.75">
      <c r="A9" s="25" t="s">
        <v>45</v>
      </c>
      <c s="29" t="s">
        <v>29</v>
      </c>
      <c s="29" t="s">
        <v>107</v>
      </c>
      <c s="25" t="s">
        <v>47</v>
      </c>
      <c s="30" t="s">
        <v>108</v>
      </c>
      <c s="31" t="s">
        <v>109</v>
      </c>
      <c s="32">
        <v>113.365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225</v>
      </c>
    </row>
    <row r="11" spans="1:5" ht="63.75">
      <c r="A11" s="38" t="s">
        <v>52</v>
      </c>
      <c r="E11" s="37" t="s">
        <v>226</v>
      </c>
    </row>
    <row r="12" spans="1:16" ht="12.75">
      <c r="A12" s="25" t="s">
        <v>45</v>
      </c>
      <c s="29" t="s">
        <v>23</v>
      </c>
      <c s="29" t="s">
        <v>227</v>
      </c>
      <c s="25" t="s">
        <v>47</v>
      </c>
      <c s="30" t="s">
        <v>108</v>
      </c>
      <c s="31" t="s">
        <v>114</v>
      </c>
      <c s="32">
        <v>317.01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12.75">
      <c r="A13" s="34" t="s">
        <v>50</v>
      </c>
      <c r="E13" s="35" t="s">
        <v>228</v>
      </c>
    </row>
    <row r="14" spans="1:5" ht="114.75">
      <c r="A14" s="38" t="s">
        <v>52</v>
      </c>
      <c r="E14" s="37" t="s">
        <v>229</v>
      </c>
    </row>
    <row r="15" spans="1:16" ht="12.75">
      <c r="A15" s="25" t="s">
        <v>45</v>
      </c>
      <c s="29" t="s">
        <v>22</v>
      </c>
      <c s="29" t="s">
        <v>112</v>
      </c>
      <c s="25" t="s">
        <v>67</v>
      </c>
      <c s="30" t="s">
        <v>113</v>
      </c>
      <c s="31" t="s">
        <v>114</v>
      </c>
      <c s="32">
        <v>153.765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225</v>
      </c>
    </row>
    <row r="17" spans="1:5" ht="89.25">
      <c r="A17" s="38" t="s">
        <v>52</v>
      </c>
      <c r="E17" s="37" t="s">
        <v>230</v>
      </c>
    </row>
    <row r="18" spans="1:16" ht="12.75">
      <c r="A18" s="25" t="s">
        <v>45</v>
      </c>
      <c s="29" t="s">
        <v>33</v>
      </c>
      <c s="29" t="s">
        <v>112</v>
      </c>
      <c s="25" t="s">
        <v>71</v>
      </c>
      <c s="30" t="s">
        <v>113</v>
      </c>
      <c s="31" t="s">
        <v>114</v>
      </c>
      <c s="32">
        <v>106.553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231</v>
      </c>
    </row>
    <row r="20" spans="1:5" ht="25.5">
      <c r="A20" s="38" t="s">
        <v>52</v>
      </c>
      <c r="E20" s="37" t="s">
        <v>232</v>
      </c>
    </row>
    <row r="21" spans="1:16" ht="12.75">
      <c r="A21" s="25" t="s">
        <v>45</v>
      </c>
      <c s="29" t="s">
        <v>35</v>
      </c>
      <c s="29" t="s">
        <v>112</v>
      </c>
      <c s="25" t="s">
        <v>233</v>
      </c>
      <c s="30" t="s">
        <v>113</v>
      </c>
      <c s="31" t="s">
        <v>114</v>
      </c>
      <c s="32">
        <v>25.599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25.5">
      <c r="A22" s="34" t="s">
        <v>50</v>
      </c>
      <c r="E22" s="35" t="s">
        <v>234</v>
      </c>
    </row>
    <row r="23" spans="1:5" ht="25.5">
      <c r="A23" s="38" t="s">
        <v>52</v>
      </c>
      <c r="E23" s="37" t="s">
        <v>235</v>
      </c>
    </row>
    <row r="24" spans="1:16" ht="25.5">
      <c r="A24" s="25" t="s">
        <v>45</v>
      </c>
      <c s="29" t="s">
        <v>37</v>
      </c>
      <c s="29" t="s">
        <v>236</v>
      </c>
      <c s="25" t="s">
        <v>47</v>
      </c>
      <c s="30" t="s">
        <v>237</v>
      </c>
      <c s="31" t="s">
        <v>114</v>
      </c>
      <c s="32">
        <v>0.399</v>
      </c>
      <c s="33">
        <v>0</v>
      </c>
      <c s="33">
        <f>ROUND(ROUND(H24,2)*ROUND(G24,3),2)</f>
      </c>
      <c r="O24">
        <f>(I24*21)/100</f>
      </c>
      <c t="s">
        <v>23</v>
      </c>
    </row>
    <row r="25" spans="1:5" ht="12.75">
      <c r="A25" s="34" t="s">
        <v>50</v>
      </c>
      <c r="E25" s="35" t="s">
        <v>238</v>
      </c>
    </row>
    <row r="26" spans="1:5" ht="12.75">
      <c r="A26" s="36" t="s">
        <v>52</v>
      </c>
      <c r="E26" s="37" t="s">
        <v>239</v>
      </c>
    </row>
    <row r="27" spans="1:18" ht="12.75" customHeight="1">
      <c r="A27" s="6" t="s">
        <v>43</v>
      </c>
      <c s="6"/>
      <c s="40" t="s">
        <v>29</v>
      </c>
      <c s="6"/>
      <c s="27" t="s">
        <v>122</v>
      </c>
      <c s="6"/>
      <c s="6"/>
      <c s="6"/>
      <c s="41">
        <f>0+Q27</f>
      </c>
      <c r="O27">
        <f>0+R27</f>
      </c>
      <c r="Q27">
        <f>0+I28+I31+I34+I37+I40+I43+I46+I49+I52+I55+I58+I61+I64+I67+I70+I73+I76+I79+I82+I85+I88+I91+I94+I97+I100+I103</f>
      </c>
      <c>
        <f>0+O28+O31+O34+O37+O40+O43+O46+O49+O52+O55+O58+O61+O64+O67+O70+O73+O76+O79+O82+O85+O88+O91+O94+O97+O100+O103</f>
      </c>
    </row>
    <row r="28" spans="1:16" ht="12.75">
      <c r="A28" s="25" t="s">
        <v>45</v>
      </c>
      <c s="29" t="s">
        <v>70</v>
      </c>
      <c s="29" t="s">
        <v>240</v>
      </c>
      <c s="25" t="s">
        <v>47</v>
      </c>
      <c s="30" t="s">
        <v>241</v>
      </c>
      <c s="31" t="s">
        <v>119</v>
      </c>
      <c s="32">
        <v>60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12.75">
      <c r="A29" s="34" t="s">
        <v>50</v>
      </c>
      <c r="E29" s="35" t="s">
        <v>242</v>
      </c>
    </row>
    <row r="30" spans="1:5" ht="12.75">
      <c r="A30" s="38" t="s">
        <v>52</v>
      </c>
      <c r="E30" s="37" t="s">
        <v>243</v>
      </c>
    </row>
    <row r="31" spans="1:16" ht="25.5">
      <c r="A31" s="25" t="s">
        <v>45</v>
      </c>
      <c s="29" t="s">
        <v>73</v>
      </c>
      <c s="29" t="s">
        <v>244</v>
      </c>
      <c s="25" t="s">
        <v>47</v>
      </c>
      <c s="30" t="s">
        <v>245</v>
      </c>
      <c s="31" t="s">
        <v>109</v>
      </c>
      <c s="32">
        <v>60.9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38.25">
      <c r="A32" s="34" t="s">
        <v>50</v>
      </c>
      <c r="E32" s="35" t="s">
        <v>246</v>
      </c>
    </row>
    <row r="33" spans="1:5" ht="38.25">
      <c r="A33" s="38" t="s">
        <v>52</v>
      </c>
      <c r="E33" s="37" t="s">
        <v>247</v>
      </c>
    </row>
    <row r="34" spans="1:16" ht="25.5">
      <c r="A34" s="25" t="s">
        <v>45</v>
      </c>
      <c s="29" t="s">
        <v>40</v>
      </c>
      <c s="29" t="s">
        <v>248</v>
      </c>
      <c s="25" t="s">
        <v>47</v>
      </c>
      <c s="30" t="s">
        <v>249</v>
      </c>
      <c s="31" t="s">
        <v>109</v>
      </c>
      <c s="32">
        <v>40.4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25.5">
      <c r="A35" s="34" t="s">
        <v>50</v>
      </c>
      <c r="E35" s="35" t="s">
        <v>250</v>
      </c>
    </row>
    <row r="36" spans="1:5" ht="38.25">
      <c r="A36" s="38" t="s">
        <v>52</v>
      </c>
      <c r="E36" s="37" t="s">
        <v>251</v>
      </c>
    </row>
    <row r="37" spans="1:16" ht="25.5">
      <c r="A37" s="25" t="s">
        <v>45</v>
      </c>
      <c s="29" t="s">
        <v>42</v>
      </c>
      <c s="29" t="s">
        <v>252</v>
      </c>
      <c s="25" t="s">
        <v>47</v>
      </c>
      <c s="30" t="s">
        <v>253</v>
      </c>
      <c s="31" t="s">
        <v>254</v>
      </c>
      <c s="32">
        <v>1163.52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25.5">
      <c r="A38" s="34" t="s">
        <v>50</v>
      </c>
      <c r="E38" s="35" t="s">
        <v>255</v>
      </c>
    </row>
    <row r="39" spans="1:5" ht="12.75">
      <c r="A39" s="38" t="s">
        <v>52</v>
      </c>
      <c r="E39" s="37" t="s">
        <v>256</v>
      </c>
    </row>
    <row r="40" spans="1:16" ht="25.5">
      <c r="A40" s="25" t="s">
        <v>45</v>
      </c>
      <c s="29" t="s">
        <v>81</v>
      </c>
      <c s="29" t="s">
        <v>257</v>
      </c>
      <c s="25" t="s">
        <v>47</v>
      </c>
      <c s="30" t="s">
        <v>258</v>
      </c>
      <c s="31" t="s">
        <v>109</v>
      </c>
      <c s="32">
        <v>44.396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25.5">
      <c r="A41" s="34" t="s">
        <v>50</v>
      </c>
      <c r="E41" s="35" t="s">
        <v>259</v>
      </c>
    </row>
    <row r="42" spans="1:5" ht="51">
      <c r="A42" s="38" t="s">
        <v>52</v>
      </c>
      <c r="E42" s="37" t="s">
        <v>260</v>
      </c>
    </row>
    <row r="43" spans="1:16" ht="25.5">
      <c r="A43" s="25" t="s">
        <v>45</v>
      </c>
      <c s="29" t="s">
        <v>84</v>
      </c>
      <c s="29" t="s">
        <v>261</v>
      </c>
      <c s="25" t="s">
        <v>47</v>
      </c>
      <c s="30" t="s">
        <v>262</v>
      </c>
      <c s="31" t="s">
        <v>254</v>
      </c>
      <c s="32">
        <v>1278.634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12.75">
      <c r="A44" s="34" t="s">
        <v>50</v>
      </c>
      <c r="E44" s="35" t="s">
        <v>263</v>
      </c>
    </row>
    <row r="45" spans="1:5" ht="12.75">
      <c r="A45" s="38" t="s">
        <v>52</v>
      </c>
      <c r="E45" s="37" t="s">
        <v>264</v>
      </c>
    </row>
    <row r="46" spans="1:16" ht="12.75">
      <c r="A46" s="25" t="s">
        <v>45</v>
      </c>
      <c s="29" t="s">
        <v>89</v>
      </c>
      <c s="29" t="s">
        <v>265</v>
      </c>
      <c s="25" t="s">
        <v>47</v>
      </c>
      <c s="30" t="s">
        <v>266</v>
      </c>
      <c s="31" t="s">
        <v>109</v>
      </c>
      <c s="32">
        <v>25.599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38.25">
      <c r="A47" s="34" t="s">
        <v>50</v>
      </c>
      <c r="E47" s="35" t="s">
        <v>267</v>
      </c>
    </row>
    <row r="48" spans="1:5" ht="51">
      <c r="A48" s="38" t="s">
        <v>52</v>
      </c>
      <c r="E48" s="37" t="s">
        <v>268</v>
      </c>
    </row>
    <row r="49" spans="1:16" ht="12.75">
      <c r="A49" s="25" t="s">
        <v>45</v>
      </c>
      <c s="29" t="s">
        <v>91</v>
      </c>
      <c s="29" t="s">
        <v>269</v>
      </c>
      <c s="25" t="s">
        <v>47</v>
      </c>
      <c s="30" t="s">
        <v>270</v>
      </c>
      <c s="31" t="s">
        <v>254</v>
      </c>
      <c s="32">
        <v>675.803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12.75">
      <c r="A50" s="34" t="s">
        <v>50</v>
      </c>
      <c r="E50" s="35" t="s">
        <v>271</v>
      </c>
    </row>
    <row r="51" spans="1:5" ht="12.75">
      <c r="A51" s="38" t="s">
        <v>52</v>
      </c>
      <c r="E51" s="37" t="s">
        <v>272</v>
      </c>
    </row>
    <row r="52" spans="1:16" ht="12.75">
      <c r="A52" s="25" t="s">
        <v>45</v>
      </c>
      <c s="29" t="s">
        <v>96</v>
      </c>
      <c s="29" t="s">
        <v>273</v>
      </c>
      <c s="25" t="s">
        <v>47</v>
      </c>
      <c s="30" t="s">
        <v>274</v>
      </c>
      <c s="31" t="s">
        <v>275</v>
      </c>
      <c s="32">
        <v>80</v>
      </c>
      <c s="33">
        <v>0</v>
      </c>
      <c s="33">
        <f>ROUND(ROUND(H52,2)*ROUND(G52,3),2)</f>
      </c>
      <c r="O52">
        <f>(I52*21)/100</f>
      </c>
      <c t="s">
        <v>23</v>
      </c>
    </row>
    <row r="53" spans="1:5" ht="25.5">
      <c r="A53" s="34" t="s">
        <v>50</v>
      </c>
      <c r="E53" s="35" t="s">
        <v>276</v>
      </c>
    </row>
    <row r="54" spans="1:5" ht="12.75">
      <c r="A54" s="38" t="s">
        <v>52</v>
      </c>
      <c r="E54" s="37" t="s">
        <v>47</v>
      </c>
    </row>
    <row r="55" spans="1:16" ht="12.75">
      <c r="A55" s="25" t="s">
        <v>45</v>
      </c>
      <c s="29" t="s">
        <v>102</v>
      </c>
      <c s="29" t="s">
        <v>277</v>
      </c>
      <c s="25" t="s">
        <v>47</v>
      </c>
      <c s="30" t="s">
        <v>278</v>
      </c>
      <c s="31" t="s">
        <v>99</v>
      </c>
      <c s="32">
        <v>20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12.75">
      <c r="A56" s="34" t="s">
        <v>50</v>
      </c>
      <c r="E56" s="35" t="s">
        <v>279</v>
      </c>
    </row>
    <row r="57" spans="1:5" ht="12.75">
      <c r="A57" s="38" t="s">
        <v>52</v>
      </c>
      <c r="E57" s="37" t="s">
        <v>47</v>
      </c>
    </row>
    <row r="58" spans="1:16" ht="12.75">
      <c r="A58" s="25" t="s">
        <v>45</v>
      </c>
      <c s="29" t="s">
        <v>167</v>
      </c>
      <c s="29" t="s">
        <v>132</v>
      </c>
      <c s="25" t="s">
        <v>47</v>
      </c>
      <c s="30" t="s">
        <v>133</v>
      </c>
      <c s="31" t="s">
        <v>109</v>
      </c>
      <c s="32">
        <v>22.8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12.75">
      <c r="A59" s="34" t="s">
        <v>50</v>
      </c>
      <c r="E59" s="35" t="s">
        <v>280</v>
      </c>
    </row>
    <row r="60" spans="1:5" ht="76.5">
      <c r="A60" s="38" t="s">
        <v>52</v>
      </c>
      <c r="E60" s="37" t="s">
        <v>281</v>
      </c>
    </row>
    <row r="61" spans="1:16" ht="12.75">
      <c r="A61" s="25" t="s">
        <v>45</v>
      </c>
      <c s="29" t="s">
        <v>173</v>
      </c>
      <c s="29" t="s">
        <v>282</v>
      </c>
      <c s="25" t="s">
        <v>67</v>
      </c>
      <c s="30" t="s">
        <v>283</v>
      </c>
      <c s="31" t="s">
        <v>109</v>
      </c>
      <c s="32">
        <v>1.595</v>
      </c>
      <c s="33">
        <v>0</v>
      </c>
      <c s="33">
        <f>ROUND(ROUND(H61,2)*ROUND(G61,3),2)</f>
      </c>
      <c r="O61">
        <f>(I61*21)/100</f>
      </c>
      <c t="s">
        <v>23</v>
      </c>
    </row>
    <row r="62" spans="1:5" ht="12.75">
      <c r="A62" s="34" t="s">
        <v>50</v>
      </c>
      <c r="E62" s="35" t="s">
        <v>284</v>
      </c>
    </row>
    <row r="63" spans="1:5" ht="51">
      <c r="A63" s="38" t="s">
        <v>52</v>
      </c>
      <c r="E63" s="37" t="s">
        <v>285</v>
      </c>
    </row>
    <row r="64" spans="1:16" ht="12.75">
      <c r="A64" s="25" t="s">
        <v>45</v>
      </c>
      <c s="29" t="s">
        <v>179</v>
      </c>
      <c s="29" t="s">
        <v>282</v>
      </c>
      <c s="25" t="s">
        <v>71</v>
      </c>
      <c s="30" t="s">
        <v>283</v>
      </c>
      <c s="31" t="s">
        <v>109</v>
      </c>
      <c s="32">
        <v>1.595</v>
      </c>
      <c s="33">
        <v>0</v>
      </c>
      <c s="33">
        <f>ROUND(ROUND(H64,2)*ROUND(G64,3),2)</f>
      </c>
      <c r="O64">
        <f>(I64*21)/100</f>
      </c>
      <c t="s">
        <v>23</v>
      </c>
    </row>
    <row r="65" spans="1:5" ht="12.75">
      <c r="A65" s="34" t="s">
        <v>50</v>
      </c>
      <c r="E65" s="35" t="s">
        <v>286</v>
      </c>
    </row>
    <row r="66" spans="1:5" ht="51">
      <c r="A66" s="38" t="s">
        <v>52</v>
      </c>
      <c r="E66" s="37" t="s">
        <v>285</v>
      </c>
    </row>
    <row r="67" spans="1:16" ht="12.75">
      <c r="A67" s="25" t="s">
        <v>45</v>
      </c>
      <c s="29" t="s">
        <v>184</v>
      </c>
      <c s="29" t="s">
        <v>287</v>
      </c>
      <c s="25" t="s">
        <v>47</v>
      </c>
      <c s="30" t="s">
        <v>288</v>
      </c>
      <c s="31" t="s">
        <v>109</v>
      </c>
      <c s="32">
        <v>38.28</v>
      </c>
      <c s="33">
        <v>0</v>
      </c>
      <c s="33">
        <f>ROUND(ROUND(H67,2)*ROUND(G67,3),2)</f>
      </c>
      <c r="O67">
        <f>(I67*21)/100</f>
      </c>
      <c t="s">
        <v>23</v>
      </c>
    </row>
    <row r="68" spans="1:5" ht="12.75">
      <c r="A68" s="34" t="s">
        <v>50</v>
      </c>
      <c r="E68" s="35" t="s">
        <v>289</v>
      </c>
    </row>
    <row r="69" spans="1:5" ht="12.75">
      <c r="A69" s="38" t="s">
        <v>52</v>
      </c>
      <c r="E69" s="37" t="s">
        <v>290</v>
      </c>
    </row>
    <row r="70" spans="1:16" ht="12.75">
      <c r="A70" s="25" t="s">
        <v>45</v>
      </c>
      <c s="29" t="s">
        <v>189</v>
      </c>
      <c s="29" t="s">
        <v>140</v>
      </c>
      <c s="25" t="s">
        <v>47</v>
      </c>
      <c s="30" t="s">
        <v>141</v>
      </c>
      <c s="31" t="s">
        <v>109</v>
      </c>
      <c s="32">
        <v>42.385</v>
      </c>
      <c s="33">
        <v>0</v>
      </c>
      <c s="33">
        <f>ROUND(ROUND(H70,2)*ROUND(G70,3),2)</f>
      </c>
      <c r="O70">
        <f>(I70*21)/100</f>
      </c>
      <c t="s">
        <v>23</v>
      </c>
    </row>
    <row r="71" spans="1:5" ht="12.75">
      <c r="A71" s="34" t="s">
        <v>50</v>
      </c>
      <c r="E71" s="35" t="s">
        <v>291</v>
      </c>
    </row>
    <row r="72" spans="1:5" ht="63.75">
      <c r="A72" s="38" t="s">
        <v>52</v>
      </c>
      <c r="E72" s="37" t="s">
        <v>292</v>
      </c>
    </row>
    <row r="73" spans="1:16" ht="12.75">
      <c r="A73" s="25" t="s">
        <v>45</v>
      </c>
      <c s="29" t="s">
        <v>193</v>
      </c>
      <c s="29" t="s">
        <v>293</v>
      </c>
      <c s="25" t="s">
        <v>67</v>
      </c>
      <c s="30" t="s">
        <v>294</v>
      </c>
      <c s="31" t="s">
        <v>109</v>
      </c>
      <c s="32">
        <v>111.77</v>
      </c>
      <c s="33">
        <v>0</v>
      </c>
      <c s="33">
        <f>ROUND(ROUND(H73,2)*ROUND(G73,3),2)</f>
      </c>
      <c r="O73">
        <f>(I73*21)/100</f>
      </c>
      <c t="s">
        <v>23</v>
      </c>
    </row>
    <row r="74" spans="1:5" ht="12.75">
      <c r="A74" s="34" t="s">
        <v>50</v>
      </c>
      <c r="E74" s="35" t="s">
        <v>295</v>
      </c>
    </row>
    <row r="75" spans="1:5" ht="63.75">
      <c r="A75" s="38" t="s">
        <v>52</v>
      </c>
      <c r="E75" s="37" t="s">
        <v>296</v>
      </c>
    </row>
    <row r="76" spans="1:16" ht="12.75">
      <c r="A76" s="25" t="s">
        <v>45</v>
      </c>
      <c s="29" t="s">
        <v>198</v>
      </c>
      <c s="29" t="s">
        <v>293</v>
      </c>
      <c s="25" t="s">
        <v>71</v>
      </c>
      <c s="30" t="s">
        <v>294</v>
      </c>
      <c s="31" t="s">
        <v>109</v>
      </c>
      <c s="32">
        <v>111.77</v>
      </c>
      <c s="33">
        <v>0</v>
      </c>
      <c s="33">
        <f>ROUND(ROUND(H76,2)*ROUND(G76,3),2)</f>
      </c>
      <c r="O76">
        <f>(I76*21)/100</f>
      </c>
      <c t="s">
        <v>23</v>
      </c>
    </row>
    <row r="77" spans="1:5" ht="12.75">
      <c r="A77" s="34" t="s">
        <v>50</v>
      </c>
      <c r="E77" s="35" t="s">
        <v>297</v>
      </c>
    </row>
    <row r="78" spans="1:5" ht="63.75">
      <c r="A78" s="38" t="s">
        <v>52</v>
      </c>
      <c r="E78" s="37" t="s">
        <v>296</v>
      </c>
    </row>
    <row r="79" spans="1:16" ht="12.75">
      <c r="A79" s="25" t="s">
        <v>45</v>
      </c>
      <c s="29" t="s">
        <v>203</v>
      </c>
      <c s="29" t="s">
        <v>155</v>
      </c>
      <c s="25" t="s">
        <v>47</v>
      </c>
      <c s="30" t="s">
        <v>156</v>
      </c>
      <c s="31" t="s">
        <v>109</v>
      </c>
      <c s="32">
        <v>42.385</v>
      </c>
      <c s="33">
        <v>0</v>
      </c>
      <c s="33">
        <f>ROUND(ROUND(H79,2)*ROUND(G79,3),2)</f>
      </c>
      <c r="O79">
        <f>(I79*21)/100</f>
      </c>
      <c t="s">
        <v>23</v>
      </c>
    </row>
    <row r="80" spans="1:5" ht="12.75">
      <c r="A80" s="34" t="s">
        <v>50</v>
      </c>
      <c r="E80" s="35" t="s">
        <v>298</v>
      </c>
    </row>
    <row r="81" spans="1:5" ht="12.75">
      <c r="A81" s="38" t="s">
        <v>52</v>
      </c>
      <c r="E81" s="37" t="s">
        <v>299</v>
      </c>
    </row>
    <row r="82" spans="1:16" ht="12.75">
      <c r="A82" s="25" t="s">
        <v>45</v>
      </c>
      <c s="29" t="s">
        <v>207</v>
      </c>
      <c s="29" t="s">
        <v>300</v>
      </c>
      <c s="25" t="s">
        <v>67</v>
      </c>
      <c s="30" t="s">
        <v>301</v>
      </c>
      <c s="31" t="s">
        <v>109</v>
      </c>
      <c s="32">
        <v>64.34</v>
      </c>
      <c s="33">
        <v>0</v>
      </c>
      <c s="33">
        <f>ROUND(ROUND(H82,2)*ROUND(G82,3),2)</f>
      </c>
      <c r="O82">
        <f>(I82*21)/100</f>
      </c>
      <c t="s">
        <v>23</v>
      </c>
    </row>
    <row r="83" spans="1:5" ht="12.75">
      <c r="A83" s="34" t="s">
        <v>50</v>
      </c>
      <c r="E83" s="35" t="s">
        <v>302</v>
      </c>
    </row>
    <row r="84" spans="1:5" ht="38.25">
      <c r="A84" s="38" t="s">
        <v>52</v>
      </c>
      <c r="E84" s="37" t="s">
        <v>303</v>
      </c>
    </row>
    <row r="85" spans="1:16" ht="12.75">
      <c r="A85" s="25" t="s">
        <v>45</v>
      </c>
      <c s="29" t="s">
        <v>213</v>
      </c>
      <c s="29" t="s">
        <v>300</v>
      </c>
      <c s="25" t="s">
        <v>71</v>
      </c>
      <c s="30" t="s">
        <v>301</v>
      </c>
      <c s="31" t="s">
        <v>109</v>
      </c>
      <c s="32">
        <v>60.9</v>
      </c>
      <c s="33">
        <v>0</v>
      </c>
      <c s="33">
        <f>ROUND(ROUND(H85,2)*ROUND(G85,3),2)</f>
      </c>
      <c r="O85">
        <f>(I85*21)/100</f>
      </c>
      <c t="s">
        <v>23</v>
      </c>
    </row>
    <row r="86" spans="1:5" ht="38.25">
      <c r="A86" s="34" t="s">
        <v>50</v>
      </c>
      <c r="E86" s="35" t="s">
        <v>304</v>
      </c>
    </row>
    <row r="87" spans="1:5" ht="12.75">
      <c r="A87" s="38" t="s">
        <v>52</v>
      </c>
      <c r="E87" s="37" t="s">
        <v>305</v>
      </c>
    </row>
    <row r="88" spans="1:16" ht="12.75">
      <c r="A88" s="25" t="s">
        <v>45</v>
      </c>
      <c s="29" t="s">
        <v>306</v>
      </c>
      <c s="29" t="s">
        <v>307</v>
      </c>
      <c s="25" t="s">
        <v>47</v>
      </c>
      <c s="30" t="s">
        <v>308</v>
      </c>
      <c s="31" t="s">
        <v>109</v>
      </c>
      <c s="32">
        <v>8.64</v>
      </c>
      <c s="33">
        <v>0</v>
      </c>
      <c s="33">
        <f>ROUND(ROUND(H88,2)*ROUND(G88,3),2)</f>
      </c>
      <c r="O88">
        <f>(I88*21)/100</f>
      </c>
      <c t="s">
        <v>23</v>
      </c>
    </row>
    <row r="89" spans="1:5" ht="12.75">
      <c r="A89" s="34" t="s">
        <v>50</v>
      </c>
      <c r="E89" s="35" t="s">
        <v>309</v>
      </c>
    </row>
    <row r="90" spans="1:5" ht="38.25">
      <c r="A90" s="38" t="s">
        <v>52</v>
      </c>
      <c r="E90" s="37" t="s">
        <v>310</v>
      </c>
    </row>
    <row r="91" spans="1:16" ht="12.75">
      <c r="A91" s="25" t="s">
        <v>45</v>
      </c>
      <c s="29" t="s">
        <v>311</v>
      </c>
      <c s="29" t="s">
        <v>312</v>
      </c>
      <c s="25" t="s">
        <v>47</v>
      </c>
      <c s="30" t="s">
        <v>313</v>
      </c>
      <c s="31" t="s">
        <v>119</v>
      </c>
      <c s="32">
        <v>232.21</v>
      </c>
      <c s="33">
        <v>0</v>
      </c>
      <c s="33">
        <f>ROUND(ROUND(H91,2)*ROUND(G91,3),2)</f>
      </c>
      <c r="O91">
        <f>(I91*21)/100</f>
      </c>
      <c t="s">
        <v>23</v>
      </c>
    </row>
    <row r="92" spans="1:5" ht="12.75">
      <c r="A92" s="34" t="s">
        <v>50</v>
      </c>
      <c r="E92" s="35" t="s">
        <v>314</v>
      </c>
    </row>
    <row r="93" spans="1:5" ht="38.25">
      <c r="A93" s="38" t="s">
        <v>52</v>
      </c>
      <c r="E93" s="37" t="s">
        <v>315</v>
      </c>
    </row>
    <row r="94" spans="1:16" ht="12.75">
      <c r="A94" s="25" t="s">
        <v>45</v>
      </c>
      <c s="29" t="s">
        <v>316</v>
      </c>
      <c s="29" t="s">
        <v>317</v>
      </c>
      <c s="25" t="s">
        <v>47</v>
      </c>
      <c s="30" t="s">
        <v>318</v>
      </c>
      <c s="31" t="s">
        <v>109</v>
      </c>
      <c s="32">
        <v>22.8</v>
      </c>
      <c s="33">
        <v>0</v>
      </c>
      <c s="33">
        <f>ROUND(ROUND(H94,2)*ROUND(G94,3),2)</f>
      </c>
      <c r="O94">
        <f>(I94*21)/100</f>
      </c>
      <c t="s">
        <v>23</v>
      </c>
    </row>
    <row r="95" spans="1:5" ht="12.75">
      <c r="A95" s="34" t="s">
        <v>50</v>
      </c>
      <c r="E95" s="35" t="s">
        <v>319</v>
      </c>
    </row>
    <row r="96" spans="1:5" ht="12.75">
      <c r="A96" s="38" t="s">
        <v>52</v>
      </c>
      <c r="E96" s="37" t="s">
        <v>320</v>
      </c>
    </row>
    <row r="97" spans="1:16" ht="12.75">
      <c r="A97" s="25" t="s">
        <v>45</v>
      </c>
      <c s="29" t="s">
        <v>321</v>
      </c>
      <c s="29" t="s">
        <v>322</v>
      </c>
      <c s="25" t="s">
        <v>47</v>
      </c>
      <c s="30" t="s">
        <v>323</v>
      </c>
      <c s="31" t="s">
        <v>119</v>
      </c>
      <c s="32">
        <v>152</v>
      </c>
      <c s="33">
        <v>0</v>
      </c>
      <c s="33">
        <f>ROUND(ROUND(H97,2)*ROUND(G97,3),2)</f>
      </c>
      <c r="O97">
        <f>(I97*21)/100</f>
      </c>
      <c t="s">
        <v>23</v>
      </c>
    </row>
    <row r="98" spans="1:5" ht="12.75">
      <c r="A98" s="34" t="s">
        <v>50</v>
      </c>
      <c r="E98" s="35" t="s">
        <v>324</v>
      </c>
    </row>
    <row r="99" spans="1:5" ht="12.75">
      <c r="A99" s="38" t="s">
        <v>52</v>
      </c>
      <c r="E99" s="37" t="s">
        <v>325</v>
      </c>
    </row>
    <row r="100" spans="1:16" ht="12.75">
      <c r="A100" s="25" t="s">
        <v>45</v>
      </c>
      <c s="29" t="s">
        <v>326</v>
      </c>
      <c s="29" t="s">
        <v>327</v>
      </c>
      <c s="25" t="s">
        <v>47</v>
      </c>
      <c s="30" t="s">
        <v>328</v>
      </c>
      <c s="31" t="s">
        <v>119</v>
      </c>
      <c s="32">
        <v>608</v>
      </c>
      <c s="33">
        <v>0</v>
      </c>
      <c s="33">
        <f>ROUND(ROUND(H100,2)*ROUND(G100,3),2)</f>
      </c>
      <c r="O100">
        <f>(I100*21)/100</f>
      </c>
      <c t="s">
        <v>23</v>
      </c>
    </row>
    <row r="101" spans="1:5" ht="12.75">
      <c r="A101" s="34" t="s">
        <v>50</v>
      </c>
      <c r="E101" s="35" t="s">
        <v>329</v>
      </c>
    </row>
    <row r="102" spans="1:5" ht="25.5">
      <c r="A102" s="38" t="s">
        <v>52</v>
      </c>
      <c r="E102" s="37" t="s">
        <v>330</v>
      </c>
    </row>
    <row r="103" spans="1:16" ht="12.75">
      <c r="A103" s="25" t="s">
        <v>45</v>
      </c>
      <c s="29" t="s">
        <v>331</v>
      </c>
      <c s="29" t="s">
        <v>332</v>
      </c>
      <c s="25" t="s">
        <v>47</v>
      </c>
      <c s="30" t="s">
        <v>333</v>
      </c>
      <c s="31" t="s">
        <v>55</v>
      </c>
      <c s="32">
        <v>30</v>
      </c>
      <c s="33">
        <v>0</v>
      </c>
      <c s="33">
        <f>ROUND(ROUND(H103,2)*ROUND(G103,3),2)</f>
      </c>
      <c r="O103">
        <f>(I103*21)/100</f>
      </c>
      <c t="s">
        <v>23</v>
      </c>
    </row>
    <row r="104" spans="1:5" ht="12.75">
      <c r="A104" s="34" t="s">
        <v>50</v>
      </c>
      <c r="E104" s="35" t="s">
        <v>334</v>
      </c>
    </row>
    <row r="105" spans="1:5" ht="12.75">
      <c r="A105" s="36" t="s">
        <v>52</v>
      </c>
      <c r="E105" s="37" t="s">
        <v>335</v>
      </c>
    </row>
    <row r="106" spans="1:18" ht="12.75" customHeight="1">
      <c r="A106" s="6" t="s">
        <v>43</v>
      </c>
      <c s="6"/>
      <c s="40" t="s">
        <v>23</v>
      </c>
      <c s="6"/>
      <c s="27" t="s">
        <v>166</v>
      </c>
      <c s="6"/>
      <c s="6"/>
      <c s="6"/>
      <c s="41">
        <f>0+Q106</f>
      </c>
      <c r="O106">
        <f>0+R106</f>
      </c>
      <c r="Q106">
        <f>0+I107+I110+I113+I116+I119+I122+I125+I128+I131+I134</f>
      </c>
      <c>
        <f>0+O107+O110+O113+O116+O119+O122+O125+O128+O131+O134</f>
      </c>
    </row>
    <row r="107" spans="1:16" ht="12.75">
      <c r="A107" s="25" t="s">
        <v>45</v>
      </c>
      <c s="29" t="s">
        <v>336</v>
      </c>
      <c s="29" t="s">
        <v>337</v>
      </c>
      <c s="25" t="s">
        <v>47</v>
      </c>
      <c s="30" t="s">
        <v>338</v>
      </c>
      <c s="31" t="s">
        <v>109</v>
      </c>
      <c s="32">
        <v>0.107</v>
      </c>
      <c s="33">
        <v>0</v>
      </c>
      <c s="33">
        <f>ROUND(ROUND(H107,2)*ROUND(G107,3),2)</f>
      </c>
      <c r="O107">
        <f>(I107*21)/100</f>
      </c>
      <c t="s">
        <v>23</v>
      </c>
    </row>
    <row r="108" spans="1:5" ht="12.75">
      <c r="A108" s="34" t="s">
        <v>50</v>
      </c>
      <c r="E108" s="35" t="s">
        <v>339</v>
      </c>
    </row>
    <row r="109" spans="1:5" ht="38.25">
      <c r="A109" s="38" t="s">
        <v>52</v>
      </c>
      <c r="E109" s="37" t="s">
        <v>340</v>
      </c>
    </row>
    <row r="110" spans="1:16" ht="12.75">
      <c r="A110" s="25" t="s">
        <v>45</v>
      </c>
      <c s="29" t="s">
        <v>341</v>
      </c>
      <c s="29" t="s">
        <v>342</v>
      </c>
      <c s="25" t="s">
        <v>47</v>
      </c>
      <c s="30" t="s">
        <v>343</v>
      </c>
      <c s="31" t="s">
        <v>99</v>
      </c>
      <c s="32">
        <v>252</v>
      </c>
      <c s="33">
        <v>0</v>
      </c>
      <c s="33">
        <f>ROUND(ROUND(H110,2)*ROUND(G110,3),2)</f>
      </c>
      <c r="O110">
        <f>(I110*21)/100</f>
      </c>
      <c t="s">
        <v>23</v>
      </c>
    </row>
    <row r="111" spans="1:5" ht="12.75">
      <c r="A111" s="34" t="s">
        <v>50</v>
      </c>
      <c r="E111" s="35" t="s">
        <v>344</v>
      </c>
    </row>
    <row r="112" spans="1:5" ht="12.75">
      <c r="A112" s="38" t="s">
        <v>52</v>
      </c>
      <c r="E112" s="37" t="s">
        <v>345</v>
      </c>
    </row>
    <row r="113" spans="1:16" ht="12.75">
      <c r="A113" s="25" t="s">
        <v>45</v>
      </c>
      <c s="29" t="s">
        <v>346</v>
      </c>
      <c s="29" t="s">
        <v>347</v>
      </c>
      <c s="25" t="s">
        <v>47</v>
      </c>
      <c s="30" t="s">
        <v>348</v>
      </c>
      <c s="31" t="s">
        <v>114</v>
      </c>
      <c s="32">
        <v>38.644</v>
      </c>
      <c s="33">
        <v>0</v>
      </c>
      <c s="33">
        <f>ROUND(ROUND(H113,2)*ROUND(G113,3),2)</f>
      </c>
      <c r="O113">
        <f>(I113*21)/100</f>
      </c>
      <c t="s">
        <v>23</v>
      </c>
    </row>
    <row r="114" spans="1:5" ht="12.75">
      <c r="A114" s="34" t="s">
        <v>50</v>
      </c>
      <c r="E114" s="35" t="s">
        <v>349</v>
      </c>
    </row>
    <row r="115" spans="1:5" ht="51">
      <c r="A115" s="38" t="s">
        <v>52</v>
      </c>
      <c r="E115" s="37" t="s">
        <v>350</v>
      </c>
    </row>
    <row r="116" spans="1:16" ht="12.75">
      <c r="A116" s="25" t="s">
        <v>45</v>
      </c>
      <c s="29" t="s">
        <v>351</v>
      </c>
      <c s="29" t="s">
        <v>352</v>
      </c>
      <c s="25" t="s">
        <v>47</v>
      </c>
      <c s="30" t="s">
        <v>353</v>
      </c>
      <c s="31" t="s">
        <v>114</v>
      </c>
      <c s="32">
        <v>38.645</v>
      </c>
      <c s="33">
        <v>0</v>
      </c>
      <c s="33">
        <f>ROUND(ROUND(H116,2)*ROUND(G116,3),2)</f>
      </c>
      <c r="O116">
        <f>(I116*21)/100</f>
      </c>
      <c t="s">
        <v>23</v>
      </c>
    </row>
    <row r="117" spans="1:5" ht="12.75">
      <c r="A117" s="34" t="s">
        <v>50</v>
      </c>
      <c r="E117" s="35" t="s">
        <v>354</v>
      </c>
    </row>
    <row r="118" spans="1:5" ht="12.75">
      <c r="A118" s="38" t="s">
        <v>52</v>
      </c>
      <c r="E118" s="37" t="s">
        <v>355</v>
      </c>
    </row>
    <row r="119" spans="1:16" ht="25.5">
      <c r="A119" s="25" t="s">
        <v>45</v>
      </c>
      <c s="29" t="s">
        <v>356</v>
      </c>
      <c s="29" t="s">
        <v>357</v>
      </c>
      <c s="25" t="s">
        <v>47</v>
      </c>
      <c s="30" t="s">
        <v>358</v>
      </c>
      <c s="31" t="s">
        <v>99</v>
      </c>
      <c s="32">
        <v>316.8</v>
      </c>
      <c s="33">
        <v>0</v>
      </c>
      <c s="33">
        <f>ROUND(ROUND(H119,2)*ROUND(G119,3),2)</f>
      </c>
      <c r="O119">
        <f>(I119*21)/100</f>
      </c>
      <c t="s">
        <v>23</v>
      </c>
    </row>
    <row r="120" spans="1:5" ht="25.5">
      <c r="A120" s="34" t="s">
        <v>50</v>
      </c>
      <c r="E120" s="35" t="s">
        <v>359</v>
      </c>
    </row>
    <row r="121" spans="1:5" ht="12.75">
      <c r="A121" s="38" t="s">
        <v>52</v>
      </c>
      <c r="E121" s="37" t="s">
        <v>360</v>
      </c>
    </row>
    <row r="122" spans="1:16" ht="12.75">
      <c r="A122" s="25" t="s">
        <v>45</v>
      </c>
      <c s="29" t="s">
        <v>361</v>
      </c>
      <c s="29" t="s">
        <v>362</v>
      </c>
      <c s="25" t="s">
        <v>47</v>
      </c>
      <c s="30" t="s">
        <v>363</v>
      </c>
      <c s="31" t="s">
        <v>109</v>
      </c>
      <c s="32">
        <v>10.968</v>
      </c>
      <c s="33">
        <v>0</v>
      </c>
      <c s="33">
        <f>ROUND(ROUND(H122,2)*ROUND(G122,3),2)</f>
      </c>
      <c r="O122">
        <f>(I122*21)/100</f>
      </c>
      <c t="s">
        <v>23</v>
      </c>
    </row>
    <row r="123" spans="1:5" ht="12.75">
      <c r="A123" s="34" t="s">
        <v>50</v>
      </c>
      <c r="E123" s="35" t="s">
        <v>364</v>
      </c>
    </row>
    <row r="124" spans="1:5" ht="38.25">
      <c r="A124" s="38" t="s">
        <v>52</v>
      </c>
      <c r="E124" s="37" t="s">
        <v>365</v>
      </c>
    </row>
    <row r="125" spans="1:16" ht="12.75">
      <c r="A125" s="25" t="s">
        <v>45</v>
      </c>
      <c s="29" t="s">
        <v>366</v>
      </c>
      <c s="29" t="s">
        <v>367</v>
      </c>
      <c s="25" t="s">
        <v>47</v>
      </c>
      <c s="30" t="s">
        <v>368</v>
      </c>
      <c s="31" t="s">
        <v>109</v>
      </c>
      <c s="32">
        <v>36.993</v>
      </c>
      <c s="33">
        <v>0</v>
      </c>
      <c s="33">
        <f>ROUND(ROUND(H125,2)*ROUND(G125,3),2)</f>
      </c>
      <c r="O125">
        <f>(I125*21)/100</f>
      </c>
      <c t="s">
        <v>23</v>
      </c>
    </row>
    <row r="126" spans="1:5" ht="25.5">
      <c r="A126" s="34" t="s">
        <v>50</v>
      </c>
      <c r="E126" s="35" t="s">
        <v>369</v>
      </c>
    </row>
    <row r="127" spans="1:5" ht="38.25">
      <c r="A127" s="38" t="s">
        <v>52</v>
      </c>
      <c r="E127" s="37" t="s">
        <v>370</v>
      </c>
    </row>
    <row r="128" spans="1:16" ht="12.75">
      <c r="A128" s="25" t="s">
        <v>45</v>
      </c>
      <c s="29" t="s">
        <v>371</v>
      </c>
      <c s="29" t="s">
        <v>372</v>
      </c>
      <c s="25" t="s">
        <v>47</v>
      </c>
      <c s="30" t="s">
        <v>373</v>
      </c>
      <c s="31" t="s">
        <v>114</v>
      </c>
      <c s="32">
        <v>4.439</v>
      </c>
      <c s="33">
        <v>0</v>
      </c>
      <c s="33">
        <f>ROUND(ROUND(H128,2)*ROUND(G128,3),2)</f>
      </c>
      <c r="O128">
        <f>(I128*21)/100</f>
      </c>
      <c t="s">
        <v>23</v>
      </c>
    </row>
    <row r="129" spans="1:5" ht="12.75">
      <c r="A129" s="34" t="s">
        <v>50</v>
      </c>
      <c r="E129" s="35" t="s">
        <v>374</v>
      </c>
    </row>
    <row r="130" spans="1:5" ht="12.75">
      <c r="A130" s="38" t="s">
        <v>52</v>
      </c>
      <c r="E130" s="37" t="s">
        <v>375</v>
      </c>
    </row>
    <row r="131" spans="1:16" ht="12.75">
      <c r="A131" s="25" t="s">
        <v>45</v>
      </c>
      <c s="29" t="s">
        <v>376</v>
      </c>
      <c s="29" t="s">
        <v>377</v>
      </c>
      <c s="25" t="s">
        <v>47</v>
      </c>
      <c s="30" t="s">
        <v>378</v>
      </c>
      <c s="31" t="s">
        <v>119</v>
      </c>
      <c s="32">
        <v>101.1</v>
      </c>
      <c s="33">
        <v>0</v>
      </c>
      <c s="33">
        <f>ROUND(ROUND(H131,2)*ROUND(G131,3),2)</f>
      </c>
      <c r="O131">
        <f>(I131*21)/100</f>
      </c>
      <c t="s">
        <v>23</v>
      </c>
    </row>
    <row r="132" spans="1:5" ht="12.75">
      <c r="A132" s="34" t="s">
        <v>50</v>
      </c>
      <c r="E132" s="35" t="s">
        <v>379</v>
      </c>
    </row>
    <row r="133" spans="1:5" ht="38.25">
      <c r="A133" s="38" t="s">
        <v>52</v>
      </c>
      <c r="E133" s="37" t="s">
        <v>380</v>
      </c>
    </row>
    <row r="134" spans="1:16" ht="12.75">
      <c r="A134" s="25" t="s">
        <v>45</v>
      </c>
      <c s="29" t="s">
        <v>381</v>
      </c>
      <c s="29" t="s">
        <v>382</v>
      </c>
      <c s="25" t="s">
        <v>47</v>
      </c>
      <c s="30" t="s">
        <v>383</v>
      </c>
      <c s="31" t="s">
        <v>119</v>
      </c>
      <c s="32">
        <v>50.55</v>
      </c>
      <c s="33">
        <v>0</v>
      </c>
      <c s="33">
        <f>ROUND(ROUND(H134,2)*ROUND(G134,3),2)</f>
      </c>
      <c r="O134">
        <f>(I134*21)/100</f>
      </c>
      <c t="s">
        <v>23</v>
      </c>
    </row>
    <row r="135" spans="1:5" ht="12.75">
      <c r="A135" s="34" t="s">
        <v>50</v>
      </c>
      <c r="E135" s="35" t="s">
        <v>384</v>
      </c>
    </row>
    <row r="136" spans="1:5" ht="38.25">
      <c r="A136" s="36" t="s">
        <v>52</v>
      </c>
      <c r="E136" s="37" t="s">
        <v>385</v>
      </c>
    </row>
    <row r="137" spans="1:18" ht="12.75" customHeight="1">
      <c r="A137" s="6" t="s">
        <v>43</v>
      </c>
      <c s="6"/>
      <c s="40" t="s">
        <v>22</v>
      </c>
      <c s="6"/>
      <c s="27" t="s">
        <v>386</v>
      </c>
      <c s="6"/>
      <c s="6"/>
      <c s="6"/>
      <c s="41">
        <f>0+Q137</f>
      </c>
      <c r="O137">
        <f>0+R137</f>
      </c>
      <c r="Q137">
        <f>0+I138+I141+I144+I147+I150+I153+I156+I159+I162+I165</f>
      </c>
      <c>
        <f>0+O138+O141+O144+O147+O150+O153+O156+O159+O162+O165</f>
      </c>
    </row>
    <row r="138" spans="1:16" ht="12.75">
      <c r="A138" s="25" t="s">
        <v>45</v>
      </c>
      <c s="29" t="s">
        <v>387</v>
      </c>
      <c s="29" t="s">
        <v>388</v>
      </c>
      <c s="25" t="s">
        <v>47</v>
      </c>
      <c s="30" t="s">
        <v>389</v>
      </c>
      <c s="31" t="s">
        <v>390</v>
      </c>
      <c s="32">
        <v>60</v>
      </c>
      <c s="33">
        <v>0</v>
      </c>
      <c s="33">
        <f>ROUND(ROUND(H138,2)*ROUND(G138,3),2)</f>
      </c>
      <c r="O138">
        <f>(I138*21)/100</f>
      </c>
      <c t="s">
        <v>23</v>
      </c>
    </row>
    <row r="139" spans="1:5" ht="12.75">
      <c r="A139" s="34" t="s">
        <v>50</v>
      </c>
      <c r="E139" s="35" t="s">
        <v>391</v>
      </c>
    </row>
    <row r="140" spans="1:5" ht="38.25">
      <c r="A140" s="38" t="s">
        <v>52</v>
      </c>
      <c r="E140" s="37" t="s">
        <v>392</v>
      </c>
    </row>
    <row r="141" spans="1:16" ht="12.75">
      <c r="A141" s="25" t="s">
        <v>45</v>
      </c>
      <c s="29" t="s">
        <v>393</v>
      </c>
      <c s="29" t="s">
        <v>394</v>
      </c>
      <c s="25" t="s">
        <v>47</v>
      </c>
      <c s="30" t="s">
        <v>395</v>
      </c>
      <c s="31" t="s">
        <v>109</v>
      </c>
      <c s="32">
        <v>7.939</v>
      </c>
      <c s="33">
        <v>0</v>
      </c>
      <c s="33">
        <f>ROUND(ROUND(H141,2)*ROUND(G141,3),2)</f>
      </c>
      <c r="O141">
        <f>(I141*21)/100</f>
      </c>
      <c t="s">
        <v>23</v>
      </c>
    </row>
    <row r="142" spans="1:5" ht="38.25">
      <c r="A142" s="34" t="s">
        <v>50</v>
      </c>
      <c r="E142" s="35" t="s">
        <v>396</v>
      </c>
    </row>
    <row r="143" spans="1:5" ht="38.25">
      <c r="A143" s="38" t="s">
        <v>52</v>
      </c>
      <c r="E143" s="37" t="s">
        <v>397</v>
      </c>
    </row>
    <row r="144" spans="1:16" ht="12.75">
      <c r="A144" s="25" t="s">
        <v>45</v>
      </c>
      <c s="29" t="s">
        <v>398</v>
      </c>
      <c s="29" t="s">
        <v>399</v>
      </c>
      <c s="25" t="s">
        <v>47</v>
      </c>
      <c s="30" t="s">
        <v>400</v>
      </c>
      <c s="31" t="s">
        <v>114</v>
      </c>
      <c s="32">
        <v>1.111</v>
      </c>
      <c s="33">
        <v>0</v>
      </c>
      <c s="33">
        <f>ROUND(ROUND(H144,2)*ROUND(G144,3),2)</f>
      </c>
      <c r="O144">
        <f>(I144*21)/100</f>
      </c>
      <c t="s">
        <v>23</v>
      </c>
    </row>
    <row r="145" spans="1:5" ht="12.75">
      <c r="A145" s="34" t="s">
        <v>50</v>
      </c>
      <c r="E145" s="35" t="s">
        <v>401</v>
      </c>
    </row>
    <row r="146" spans="1:5" ht="25.5">
      <c r="A146" s="38" t="s">
        <v>52</v>
      </c>
      <c r="E146" s="37" t="s">
        <v>402</v>
      </c>
    </row>
    <row r="147" spans="1:16" ht="12.75">
      <c r="A147" s="25" t="s">
        <v>45</v>
      </c>
      <c s="29" t="s">
        <v>403</v>
      </c>
      <c s="29" t="s">
        <v>404</v>
      </c>
      <c s="25" t="s">
        <v>67</v>
      </c>
      <c s="30" t="s">
        <v>405</v>
      </c>
      <c s="31" t="s">
        <v>109</v>
      </c>
      <c s="32">
        <v>11.77</v>
      </c>
      <c s="33">
        <v>0</v>
      </c>
      <c s="33">
        <f>ROUND(ROUND(H147,2)*ROUND(G147,3),2)</f>
      </c>
      <c r="O147">
        <f>(I147*21)/100</f>
      </c>
      <c t="s">
        <v>23</v>
      </c>
    </row>
    <row r="148" spans="1:5" ht="12.75">
      <c r="A148" s="34" t="s">
        <v>50</v>
      </c>
      <c r="E148" s="35" t="s">
        <v>406</v>
      </c>
    </row>
    <row r="149" spans="1:5" ht="38.25">
      <c r="A149" s="38" t="s">
        <v>52</v>
      </c>
      <c r="E149" s="37" t="s">
        <v>407</v>
      </c>
    </row>
    <row r="150" spans="1:16" ht="12.75">
      <c r="A150" s="25" t="s">
        <v>45</v>
      </c>
      <c s="29" t="s">
        <v>408</v>
      </c>
      <c s="29" t="s">
        <v>404</v>
      </c>
      <c s="25" t="s">
        <v>71</v>
      </c>
      <c s="30" t="s">
        <v>405</v>
      </c>
      <c s="31" t="s">
        <v>109</v>
      </c>
      <c s="32">
        <v>0.371</v>
      </c>
      <c s="33">
        <v>0</v>
      </c>
      <c s="33">
        <f>ROUND(ROUND(H150,2)*ROUND(G150,3),2)</f>
      </c>
      <c r="O150">
        <f>(I150*21)/100</f>
      </c>
      <c t="s">
        <v>23</v>
      </c>
    </row>
    <row r="151" spans="1:5" ht="12.75">
      <c r="A151" s="34" t="s">
        <v>50</v>
      </c>
      <c r="E151" s="35" t="s">
        <v>409</v>
      </c>
    </row>
    <row r="152" spans="1:5" ht="12.75">
      <c r="A152" s="38" t="s">
        <v>52</v>
      </c>
      <c r="E152" s="37" t="s">
        <v>410</v>
      </c>
    </row>
    <row r="153" spans="1:16" ht="12.75">
      <c r="A153" s="25" t="s">
        <v>45</v>
      </c>
      <c s="29" t="s">
        <v>411</v>
      </c>
      <c s="29" t="s">
        <v>412</v>
      </c>
      <c s="25" t="s">
        <v>47</v>
      </c>
      <c s="30" t="s">
        <v>413</v>
      </c>
      <c s="31" t="s">
        <v>109</v>
      </c>
      <c s="32">
        <v>3.157</v>
      </c>
      <c s="33">
        <v>0</v>
      </c>
      <c s="33">
        <f>ROUND(ROUND(H153,2)*ROUND(G153,3),2)</f>
      </c>
      <c r="O153">
        <f>(I153*21)/100</f>
      </c>
      <c t="s">
        <v>23</v>
      </c>
    </row>
    <row r="154" spans="1:5" ht="12.75">
      <c r="A154" s="34" t="s">
        <v>50</v>
      </c>
      <c r="E154" s="35" t="s">
        <v>414</v>
      </c>
    </row>
    <row r="155" spans="1:5" ht="38.25">
      <c r="A155" s="38" t="s">
        <v>52</v>
      </c>
      <c r="E155" s="37" t="s">
        <v>415</v>
      </c>
    </row>
    <row r="156" spans="1:16" ht="12.75">
      <c r="A156" s="25" t="s">
        <v>45</v>
      </c>
      <c s="29" t="s">
        <v>416</v>
      </c>
      <c s="29" t="s">
        <v>417</v>
      </c>
      <c s="25" t="s">
        <v>47</v>
      </c>
      <c s="30" t="s">
        <v>418</v>
      </c>
      <c s="31" t="s">
        <v>109</v>
      </c>
      <c s="32">
        <v>18.169</v>
      </c>
      <c s="33">
        <v>0</v>
      </c>
      <c s="33">
        <f>ROUND(ROUND(H156,2)*ROUND(G156,3),2)</f>
      </c>
      <c r="O156">
        <f>(I156*21)/100</f>
      </c>
      <c t="s">
        <v>23</v>
      </c>
    </row>
    <row r="157" spans="1:5" ht="25.5">
      <c r="A157" s="34" t="s">
        <v>50</v>
      </c>
      <c r="E157" s="35" t="s">
        <v>419</v>
      </c>
    </row>
    <row r="158" spans="1:5" ht="114.75">
      <c r="A158" s="38" t="s">
        <v>52</v>
      </c>
      <c r="E158" s="37" t="s">
        <v>420</v>
      </c>
    </row>
    <row r="159" spans="1:16" ht="12.75">
      <c r="A159" s="25" t="s">
        <v>45</v>
      </c>
      <c s="29" t="s">
        <v>421</v>
      </c>
      <c s="29" t="s">
        <v>422</v>
      </c>
      <c s="25" t="s">
        <v>47</v>
      </c>
      <c s="30" t="s">
        <v>423</v>
      </c>
      <c s="31" t="s">
        <v>114</v>
      </c>
      <c s="32">
        <v>2.18</v>
      </c>
      <c s="33">
        <v>0</v>
      </c>
      <c s="33">
        <f>ROUND(ROUND(H159,2)*ROUND(G159,3),2)</f>
      </c>
      <c r="O159">
        <f>(I159*21)/100</f>
      </c>
      <c t="s">
        <v>23</v>
      </c>
    </row>
    <row r="160" spans="1:5" ht="12.75">
      <c r="A160" s="34" t="s">
        <v>50</v>
      </c>
      <c r="E160" s="35" t="s">
        <v>424</v>
      </c>
    </row>
    <row r="161" spans="1:5" ht="12.75">
      <c r="A161" s="38" t="s">
        <v>52</v>
      </c>
      <c r="E161" s="37" t="s">
        <v>425</v>
      </c>
    </row>
    <row r="162" spans="1:16" ht="12.75">
      <c r="A162" s="25" t="s">
        <v>45</v>
      </c>
      <c s="29" t="s">
        <v>426</v>
      </c>
      <c s="29" t="s">
        <v>427</v>
      </c>
      <c s="25" t="s">
        <v>47</v>
      </c>
      <c s="30" t="s">
        <v>428</v>
      </c>
      <c s="31" t="s">
        <v>109</v>
      </c>
      <c s="32">
        <v>73.66</v>
      </c>
      <c s="33">
        <v>0</v>
      </c>
      <c s="33">
        <f>ROUND(ROUND(H162,2)*ROUND(G162,3),2)</f>
      </c>
      <c r="O162">
        <f>(I162*21)/100</f>
      </c>
      <c t="s">
        <v>23</v>
      </c>
    </row>
    <row r="163" spans="1:5" ht="25.5">
      <c r="A163" s="34" t="s">
        <v>50</v>
      </c>
      <c r="E163" s="35" t="s">
        <v>429</v>
      </c>
    </row>
    <row r="164" spans="1:5" ht="76.5">
      <c r="A164" s="38" t="s">
        <v>52</v>
      </c>
      <c r="E164" s="37" t="s">
        <v>430</v>
      </c>
    </row>
    <row r="165" spans="1:16" ht="12.75">
      <c r="A165" s="25" t="s">
        <v>45</v>
      </c>
      <c s="29" t="s">
        <v>431</v>
      </c>
      <c s="29" t="s">
        <v>432</v>
      </c>
      <c s="25" t="s">
        <v>47</v>
      </c>
      <c s="30" t="s">
        <v>433</v>
      </c>
      <c s="31" t="s">
        <v>114</v>
      </c>
      <c s="32">
        <v>9.576</v>
      </c>
      <c s="33">
        <v>0</v>
      </c>
      <c s="33">
        <f>ROUND(ROUND(H165,2)*ROUND(G165,3),2)</f>
      </c>
      <c r="O165">
        <f>(I165*21)/100</f>
      </c>
      <c t="s">
        <v>23</v>
      </c>
    </row>
    <row r="166" spans="1:5" ht="12.75">
      <c r="A166" s="34" t="s">
        <v>50</v>
      </c>
      <c r="E166" s="35" t="s">
        <v>434</v>
      </c>
    </row>
    <row r="167" spans="1:5" ht="12.75">
      <c r="A167" s="36" t="s">
        <v>52</v>
      </c>
      <c r="E167" s="37" t="s">
        <v>435</v>
      </c>
    </row>
    <row r="168" spans="1:18" ht="12.75" customHeight="1">
      <c r="A168" s="6" t="s">
        <v>43</v>
      </c>
      <c s="6"/>
      <c s="40" t="s">
        <v>33</v>
      </c>
      <c s="6"/>
      <c s="27" t="s">
        <v>172</v>
      </c>
      <c s="6"/>
      <c s="6"/>
      <c s="6"/>
      <c s="41">
        <f>0+Q168</f>
      </c>
      <c r="O168">
        <f>0+R168</f>
      </c>
      <c r="Q168">
        <f>0+I169+I172+I175+I178+I181</f>
      </c>
      <c>
        <f>0+O169+O172+O175+O178+O181</f>
      </c>
    </row>
    <row r="169" spans="1:16" ht="12.75">
      <c r="A169" s="25" t="s">
        <v>45</v>
      </c>
      <c s="29" t="s">
        <v>436</v>
      </c>
      <c s="29" t="s">
        <v>437</v>
      </c>
      <c s="25" t="s">
        <v>47</v>
      </c>
      <c s="30" t="s">
        <v>438</v>
      </c>
      <c s="31" t="s">
        <v>109</v>
      </c>
      <c s="32">
        <v>16.34</v>
      </c>
      <c s="33">
        <v>0</v>
      </c>
      <c s="33">
        <f>ROUND(ROUND(H169,2)*ROUND(G169,3),2)</f>
      </c>
      <c r="O169">
        <f>(I169*21)/100</f>
      </c>
      <c t="s">
        <v>23</v>
      </c>
    </row>
    <row r="170" spans="1:5" ht="25.5">
      <c r="A170" s="34" t="s">
        <v>50</v>
      </c>
      <c r="E170" s="35" t="s">
        <v>439</v>
      </c>
    </row>
    <row r="171" spans="1:5" ht="114.75">
      <c r="A171" s="38" t="s">
        <v>52</v>
      </c>
      <c r="E171" s="37" t="s">
        <v>440</v>
      </c>
    </row>
    <row r="172" spans="1:16" ht="12.75">
      <c r="A172" s="25" t="s">
        <v>45</v>
      </c>
      <c s="29" t="s">
        <v>441</v>
      </c>
      <c s="29" t="s">
        <v>442</v>
      </c>
      <c s="25" t="s">
        <v>47</v>
      </c>
      <c s="30" t="s">
        <v>443</v>
      </c>
      <c s="31" t="s">
        <v>109</v>
      </c>
      <c s="32">
        <v>5.328</v>
      </c>
      <c s="33">
        <v>0</v>
      </c>
      <c s="33">
        <f>ROUND(ROUND(H172,2)*ROUND(G172,3),2)</f>
      </c>
      <c r="O172">
        <f>(I172*21)/100</f>
      </c>
      <c t="s">
        <v>23</v>
      </c>
    </row>
    <row r="173" spans="1:5" ht="12.75">
      <c r="A173" s="34" t="s">
        <v>50</v>
      </c>
      <c r="E173" s="35" t="s">
        <v>444</v>
      </c>
    </row>
    <row r="174" spans="1:5" ht="38.25">
      <c r="A174" s="38" t="s">
        <v>52</v>
      </c>
      <c r="E174" s="37" t="s">
        <v>445</v>
      </c>
    </row>
    <row r="175" spans="1:16" ht="12.75">
      <c r="A175" s="25" t="s">
        <v>45</v>
      </c>
      <c s="29" t="s">
        <v>446</v>
      </c>
      <c s="29" t="s">
        <v>447</v>
      </c>
      <c s="25" t="s">
        <v>47</v>
      </c>
      <c s="30" t="s">
        <v>448</v>
      </c>
      <c s="31" t="s">
        <v>109</v>
      </c>
      <c s="32">
        <v>1.998</v>
      </c>
      <c s="33">
        <v>0</v>
      </c>
      <c s="33">
        <f>ROUND(ROUND(H175,2)*ROUND(G175,3),2)</f>
      </c>
      <c r="O175">
        <f>(I175*21)/100</f>
      </c>
      <c t="s">
        <v>23</v>
      </c>
    </row>
    <row r="176" spans="1:5" ht="12.75">
      <c r="A176" s="34" t="s">
        <v>50</v>
      </c>
      <c r="E176" s="35" t="s">
        <v>449</v>
      </c>
    </row>
    <row r="177" spans="1:5" ht="38.25">
      <c r="A177" s="38" t="s">
        <v>52</v>
      </c>
      <c r="E177" s="37" t="s">
        <v>450</v>
      </c>
    </row>
    <row r="178" spans="1:16" ht="12.75">
      <c r="A178" s="25" t="s">
        <v>45</v>
      </c>
      <c s="29" t="s">
        <v>451</v>
      </c>
      <c s="29" t="s">
        <v>452</v>
      </c>
      <c s="25" t="s">
        <v>47</v>
      </c>
      <c s="30" t="s">
        <v>453</v>
      </c>
      <c s="31" t="s">
        <v>109</v>
      </c>
      <c s="32">
        <v>139.678</v>
      </c>
      <c s="33">
        <v>0</v>
      </c>
      <c s="33">
        <f>ROUND(ROUND(H178,2)*ROUND(G178,3),2)</f>
      </c>
      <c r="O178">
        <f>(I178*21)/100</f>
      </c>
      <c t="s">
        <v>23</v>
      </c>
    </row>
    <row r="179" spans="1:5" ht="12.75">
      <c r="A179" s="34" t="s">
        <v>50</v>
      </c>
      <c r="E179" s="35" t="s">
        <v>454</v>
      </c>
    </row>
    <row r="180" spans="1:5" ht="38.25">
      <c r="A180" s="38" t="s">
        <v>52</v>
      </c>
      <c r="E180" s="37" t="s">
        <v>455</v>
      </c>
    </row>
    <row r="181" spans="1:16" ht="12.75">
      <c r="A181" s="25" t="s">
        <v>45</v>
      </c>
      <c s="29" t="s">
        <v>456</v>
      </c>
      <c s="29" t="s">
        <v>457</v>
      </c>
      <c s="25" t="s">
        <v>67</v>
      </c>
      <c s="30" t="s">
        <v>458</v>
      </c>
      <c s="31" t="s">
        <v>109</v>
      </c>
      <c s="32">
        <v>18.738</v>
      </c>
      <c s="33">
        <v>0</v>
      </c>
      <c s="33">
        <f>ROUND(ROUND(H181,2)*ROUND(G181,3),2)</f>
      </c>
      <c r="O181">
        <f>(I181*21)/100</f>
      </c>
      <c t="s">
        <v>23</v>
      </c>
    </row>
    <row r="182" spans="1:5" ht="12.75">
      <c r="A182" s="34" t="s">
        <v>50</v>
      </c>
      <c r="E182" s="35" t="s">
        <v>459</v>
      </c>
    </row>
    <row r="183" spans="1:5" ht="102">
      <c r="A183" s="36" t="s">
        <v>52</v>
      </c>
      <c r="E183" s="37" t="s">
        <v>460</v>
      </c>
    </row>
    <row r="184" spans="1:18" ht="12.75" customHeight="1">
      <c r="A184" s="6" t="s">
        <v>43</v>
      </c>
      <c s="6"/>
      <c s="40" t="s">
        <v>35</v>
      </c>
      <c s="6"/>
      <c s="27" t="s">
        <v>178</v>
      </c>
      <c s="6"/>
      <c s="6"/>
      <c s="6"/>
      <c s="41">
        <f>0+Q184</f>
      </c>
      <c r="O184">
        <f>0+R184</f>
      </c>
      <c r="Q184">
        <f>0+I185+I188+I191+I194+I197+I200+I203+I206+I209+I212+I215</f>
      </c>
      <c>
        <f>0+O185+O188+O191+O194+O197+O200+O203+O206+O209+O212+O215</f>
      </c>
    </row>
    <row r="185" spans="1:16" ht="12.75">
      <c r="A185" s="25" t="s">
        <v>45</v>
      </c>
      <c s="29" t="s">
        <v>461</v>
      </c>
      <c s="29" t="s">
        <v>180</v>
      </c>
      <c s="25" t="s">
        <v>67</v>
      </c>
      <c s="30" t="s">
        <v>181</v>
      </c>
      <c s="31" t="s">
        <v>119</v>
      </c>
      <c s="32">
        <v>251.411</v>
      </c>
      <c s="33">
        <v>0</v>
      </c>
      <c s="33">
        <f>ROUND(ROUND(H185,2)*ROUND(G185,3),2)</f>
      </c>
      <c r="O185">
        <f>(I185*21)/100</f>
      </c>
      <c t="s">
        <v>23</v>
      </c>
    </row>
    <row r="186" spans="1:5" ht="12.75">
      <c r="A186" s="34" t="s">
        <v>50</v>
      </c>
      <c r="E186" s="35" t="s">
        <v>462</v>
      </c>
    </row>
    <row r="187" spans="1:5" ht="63.75">
      <c r="A187" s="38" t="s">
        <v>52</v>
      </c>
      <c r="E187" s="37" t="s">
        <v>463</v>
      </c>
    </row>
    <row r="188" spans="1:16" ht="12.75">
      <c r="A188" s="25" t="s">
        <v>45</v>
      </c>
      <c s="29" t="s">
        <v>464</v>
      </c>
      <c s="29" t="s">
        <v>180</v>
      </c>
      <c s="25" t="s">
        <v>71</v>
      </c>
      <c s="30" t="s">
        <v>181</v>
      </c>
      <c s="31" t="s">
        <v>119</v>
      </c>
      <c s="32">
        <v>240.173</v>
      </c>
      <c s="33">
        <v>0</v>
      </c>
      <c s="33">
        <f>ROUND(ROUND(H188,2)*ROUND(G188,3),2)</f>
      </c>
      <c r="O188">
        <f>(I188*21)/100</f>
      </c>
      <c t="s">
        <v>23</v>
      </c>
    </row>
    <row r="189" spans="1:5" ht="12.75">
      <c r="A189" s="34" t="s">
        <v>50</v>
      </c>
      <c r="E189" s="35" t="s">
        <v>465</v>
      </c>
    </row>
    <row r="190" spans="1:5" ht="38.25">
      <c r="A190" s="38" t="s">
        <v>52</v>
      </c>
      <c r="E190" s="37" t="s">
        <v>466</v>
      </c>
    </row>
    <row r="191" spans="1:16" ht="12.75">
      <c r="A191" s="25" t="s">
        <v>45</v>
      </c>
      <c s="29" t="s">
        <v>467</v>
      </c>
      <c s="29" t="s">
        <v>468</v>
      </c>
      <c s="25" t="s">
        <v>47</v>
      </c>
      <c s="30" t="s">
        <v>469</v>
      </c>
      <c s="31" t="s">
        <v>119</v>
      </c>
      <c s="32">
        <v>13.3</v>
      </c>
      <c s="33">
        <v>0</v>
      </c>
      <c s="33">
        <f>ROUND(ROUND(H191,2)*ROUND(G191,3),2)</f>
      </c>
      <c r="O191">
        <f>(I191*21)/100</f>
      </c>
      <c t="s">
        <v>23</v>
      </c>
    </row>
    <row r="192" spans="1:5" ht="12.75">
      <c r="A192" s="34" t="s">
        <v>50</v>
      </c>
      <c r="E192" s="35" t="s">
        <v>470</v>
      </c>
    </row>
    <row r="193" spans="1:5" ht="25.5">
      <c r="A193" s="38" t="s">
        <v>52</v>
      </c>
      <c r="E193" s="37" t="s">
        <v>471</v>
      </c>
    </row>
    <row r="194" spans="1:16" ht="12.75">
      <c r="A194" s="25" t="s">
        <v>45</v>
      </c>
      <c s="29" t="s">
        <v>472</v>
      </c>
      <c s="29" t="s">
        <v>473</v>
      </c>
      <c s="25" t="s">
        <v>47</v>
      </c>
      <c s="30" t="s">
        <v>474</v>
      </c>
      <c s="31" t="s">
        <v>119</v>
      </c>
      <c s="32">
        <v>227.898</v>
      </c>
      <c s="33">
        <v>0</v>
      </c>
      <c s="33">
        <f>ROUND(ROUND(H194,2)*ROUND(G194,3),2)</f>
      </c>
      <c r="O194">
        <f>(I194*21)/100</f>
      </c>
      <c t="s">
        <v>23</v>
      </c>
    </row>
    <row r="195" spans="1:5" ht="12.75">
      <c r="A195" s="34" t="s">
        <v>50</v>
      </c>
      <c r="E195" s="35" t="s">
        <v>475</v>
      </c>
    </row>
    <row r="196" spans="1:5" ht="38.25">
      <c r="A196" s="38" t="s">
        <v>52</v>
      </c>
      <c r="E196" s="37" t="s">
        <v>476</v>
      </c>
    </row>
    <row r="197" spans="1:16" ht="12.75">
      <c r="A197" s="25" t="s">
        <v>45</v>
      </c>
      <c s="29" t="s">
        <v>477</v>
      </c>
      <c s="29" t="s">
        <v>478</v>
      </c>
      <c s="25" t="s">
        <v>67</v>
      </c>
      <c s="30" t="s">
        <v>479</v>
      </c>
      <c s="31" t="s">
        <v>119</v>
      </c>
      <c s="32">
        <v>257.001</v>
      </c>
      <c s="33">
        <v>0</v>
      </c>
      <c s="33">
        <f>ROUND(ROUND(H197,2)*ROUND(G197,3),2)</f>
      </c>
      <c r="O197">
        <f>(I197*21)/100</f>
      </c>
      <c t="s">
        <v>23</v>
      </c>
    </row>
    <row r="198" spans="1:5" ht="12.75">
      <c r="A198" s="34" t="s">
        <v>50</v>
      </c>
      <c r="E198" s="35" t="s">
        <v>480</v>
      </c>
    </row>
    <row r="199" spans="1:5" ht="51">
      <c r="A199" s="38" t="s">
        <v>52</v>
      </c>
      <c r="E199" s="37" t="s">
        <v>481</v>
      </c>
    </row>
    <row r="200" spans="1:16" ht="12.75">
      <c r="A200" s="25" t="s">
        <v>45</v>
      </c>
      <c s="29" t="s">
        <v>482</v>
      </c>
      <c s="29" t="s">
        <v>478</v>
      </c>
      <c s="25" t="s">
        <v>71</v>
      </c>
      <c s="30" t="s">
        <v>479</v>
      </c>
      <c s="31" t="s">
        <v>119</v>
      </c>
      <c s="32">
        <v>212.554</v>
      </c>
      <c s="33">
        <v>0</v>
      </c>
      <c s="33">
        <f>ROUND(ROUND(H200,2)*ROUND(G200,3),2)</f>
      </c>
      <c r="O200">
        <f>(I200*21)/100</f>
      </c>
      <c t="s">
        <v>23</v>
      </c>
    </row>
    <row r="201" spans="1:5" ht="12.75">
      <c r="A201" s="34" t="s">
        <v>50</v>
      </c>
      <c r="E201" s="35" t="s">
        <v>483</v>
      </c>
    </row>
    <row r="202" spans="1:5" ht="38.25">
      <c r="A202" s="38" t="s">
        <v>52</v>
      </c>
      <c r="E202" s="37" t="s">
        <v>484</v>
      </c>
    </row>
    <row r="203" spans="1:16" ht="12.75">
      <c r="A203" s="25" t="s">
        <v>45</v>
      </c>
      <c s="29" t="s">
        <v>485</v>
      </c>
      <c s="29" t="s">
        <v>486</v>
      </c>
      <c s="25" t="s">
        <v>47</v>
      </c>
      <c s="30" t="s">
        <v>487</v>
      </c>
      <c s="31" t="s">
        <v>119</v>
      </c>
      <c s="32">
        <v>254.055</v>
      </c>
      <c s="33">
        <v>0</v>
      </c>
      <c s="33">
        <f>ROUND(ROUND(H203,2)*ROUND(G203,3),2)</f>
      </c>
      <c r="O203">
        <f>(I203*21)/100</f>
      </c>
      <c t="s">
        <v>23</v>
      </c>
    </row>
    <row r="204" spans="1:5" ht="12.75">
      <c r="A204" s="34" t="s">
        <v>50</v>
      </c>
      <c r="E204" s="35" t="s">
        <v>488</v>
      </c>
    </row>
    <row r="205" spans="1:5" ht="51">
      <c r="A205" s="38" t="s">
        <v>52</v>
      </c>
      <c r="E205" s="37" t="s">
        <v>489</v>
      </c>
    </row>
    <row r="206" spans="1:16" ht="12.75">
      <c r="A206" s="25" t="s">
        <v>45</v>
      </c>
      <c s="29" t="s">
        <v>490</v>
      </c>
      <c s="29" t="s">
        <v>491</v>
      </c>
      <c s="25" t="s">
        <v>47</v>
      </c>
      <c s="30" t="s">
        <v>492</v>
      </c>
      <c s="31" t="s">
        <v>119</v>
      </c>
      <c s="32">
        <v>47.025</v>
      </c>
      <c s="33">
        <v>0</v>
      </c>
      <c s="33">
        <f>ROUND(ROUND(H206,2)*ROUND(G206,3),2)</f>
      </c>
      <c r="O206">
        <f>(I206*21)/100</f>
      </c>
      <c t="s">
        <v>23</v>
      </c>
    </row>
    <row r="207" spans="1:5" ht="12.75">
      <c r="A207" s="34" t="s">
        <v>50</v>
      </c>
      <c r="E207" s="35" t="s">
        <v>493</v>
      </c>
    </row>
    <row r="208" spans="1:5" ht="25.5">
      <c r="A208" s="38" t="s">
        <v>52</v>
      </c>
      <c r="E208" s="37" t="s">
        <v>494</v>
      </c>
    </row>
    <row r="209" spans="1:16" ht="12.75">
      <c r="A209" s="25" t="s">
        <v>45</v>
      </c>
      <c s="29" t="s">
        <v>495</v>
      </c>
      <c s="29" t="s">
        <v>496</v>
      </c>
      <c s="25" t="s">
        <v>47</v>
      </c>
      <c s="30" t="s">
        <v>497</v>
      </c>
      <c s="31" t="s">
        <v>119</v>
      </c>
      <c s="32">
        <v>212.922</v>
      </c>
      <c s="33">
        <v>0</v>
      </c>
      <c s="33">
        <f>ROUND(ROUND(H209,2)*ROUND(G209,3),2)</f>
      </c>
      <c r="O209">
        <f>(I209*21)/100</f>
      </c>
      <c t="s">
        <v>23</v>
      </c>
    </row>
    <row r="210" spans="1:5" ht="12.75">
      <c r="A210" s="34" t="s">
        <v>50</v>
      </c>
      <c r="E210" s="35" t="s">
        <v>498</v>
      </c>
    </row>
    <row r="211" spans="1:5" ht="38.25">
      <c r="A211" s="38" t="s">
        <v>52</v>
      </c>
      <c r="E211" s="37" t="s">
        <v>499</v>
      </c>
    </row>
    <row r="212" spans="1:16" ht="12.75">
      <c r="A212" s="25" t="s">
        <v>45</v>
      </c>
      <c s="29" t="s">
        <v>500</v>
      </c>
      <c s="29" t="s">
        <v>501</v>
      </c>
      <c s="25" t="s">
        <v>47</v>
      </c>
      <c s="30" t="s">
        <v>502</v>
      </c>
      <c s="31" t="s">
        <v>119</v>
      </c>
      <c s="32">
        <v>218.078</v>
      </c>
      <c s="33">
        <v>0</v>
      </c>
      <c s="33">
        <f>ROUND(ROUND(H212,2)*ROUND(G212,3),2)</f>
      </c>
      <c r="O212">
        <f>(I212*21)/100</f>
      </c>
      <c t="s">
        <v>23</v>
      </c>
    </row>
    <row r="213" spans="1:5" ht="12.75">
      <c r="A213" s="34" t="s">
        <v>50</v>
      </c>
      <c r="E213" s="35" t="s">
        <v>503</v>
      </c>
    </row>
    <row r="214" spans="1:5" ht="38.25">
      <c r="A214" s="38" t="s">
        <v>52</v>
      </c>
      <c r="E214" s="37" t="s">
        <v>504</v>
      </c>
    </row>
    <row r="215" spans="1:16" ht="12.75">
      <c r="A215" s="25" t="s">
        <v>45</v>
      </c>
      <c s="29" t="s">
        <v>505</v>
      </c>
      <c s="29" t="s">
        <v>506</v>
      </c>
      <c s="25" t="s">
        <v>47</v>
      </c>
      <c s="30" t="s">
        <v>507</v>
      </c>
      <c s="31" t="s">
        <v>99</v>
      </c>
      <c s="32">
        <v>19.95</v>
      </c>
      <c s="33">
        <v>0</v>
      </c>
      <c s="33">
        <f>ROUND(ROUND(H215,2)*ROUND(G215,3),2)</f>
      </c>
      <c r="O215">
        <f>(I215*21)/100</f>
      </c>
      <c t="s">
        <v>23</v>
      </c>
    </row>
    <row r="216" spans="1:5" ht="12.75">
      <c r="A216" s="34" t="s">
        <v>50</v>
      </c>
      <c r="E216" s="35" t="s">
        <v>508</v>
      </c>
    </row>
    <row r="217" spans="1:5" ht="25.5">
      <c r="A217" s="36" t="s">
        <v>52</v>
      </c>
      <c r="E217" s="37" t="s">
        <v>509</v>
      </c>
    </row>
    <row r="218" spans="1:18" ht="12.75" customHeight="1">
      <c r="A218" s="6" t="s">
        <v>43</v>
      </c>
      <c s="6"/>
      <c s="40" t="s">
        <v>37</v>
      </c>
      <c s="6"/>
      <c s="27" t="s">
        <v>510</v>
      </c>
      <c s="6"/>
      <c s="6"/>
      <c s="6"/>
      <c s="41">
        <f>0+Q218</f>
      </c>
      <c r="O218">
        <f>0+R218</f>
      </c>
      <c r="Q218">
        <f>0+I219</f>
      </c>
      <c>
        <f>0+O219</f>
      </c>
    </row>
    <row r="219" spans="1:16" ht="12.75">
      <c r="A219" s="25" t="s">
        <v>45</v>
      </c>
      <c s="29" t="s">
        <v>511</v>
      </c>
      <c s="29" t="s">
        <v>512</v>
      </c>
      <c s="25" t="s">
        <v>47</v>
      </c>
      <c s="30" t="s">
        <v>513</v>
      </c>
      <c s="31" t="s">
        <v>119</v>
      </c>
      <c s="32">
        <v>33.6</v>
      </c>
      <c s="33">
        <v>0</v>
      </c>
      <c s="33">
        <f>ROUND(ROUND(H219,2)*ROUND(G219,3),2)</f>
      </c>
      <c r="O219">
        <f>(I219*21)/100</f>
      </c>
      <c t="s">
        <v>23</v>
      </c>
    </row>
    <row r="220" spans="1:5" ht="12.75">
      <c r="A220" s="34" t="s">
        <v>50</v>
      </c>
      <c r="E220" s="35" t="s">
        <v>514</v>
      </c>
    </row>
    <row r="221" spans="1:5" ht="38.25">
      <c r="A221" s="36" t="s">
        <v>52</v>
      </c>
      <c r="E221" s="37" t="s">
        <v>515</v>
      </c>
    </row>
    <row r="222" spans="1:18" ht="12.75" customHeight="1">
      <c r="A222" s="6" t="s">
        <v>43</v>
      </c>
      <c s="6"/>
      <c s="40" t="s">
        <v>70</v>
      </c>
      <c s="6"/>
      <c s="27" t="s">
        <v>192</v>
      </c>
      <c s="6"/>
      <c s="6"/>
      <c s="6"/>
      <c s="41">
        <f>0+Q222</f>
      </c>
      <c r="O222">
        <f>0+R222</f>
      </c>
      <c r="Q222">
        <f>0+I223+I226+I229+I232+I235+I238+I241</f>
      </c>
      <c>
        <f>0+O223+O226+O229+O232+O235+O238+O241</f>
      </c>
    </row>
    <row r="223" spans="1:16" ht="25.5">
      <c r="A223" s="25" t="s">
        <v>45</v>
      </c>
      <c s="29" t="s">
        <v>516</v>
      </c>
      <c s="29" t="s">
        <v>517</v>
      </c>
      <c s="25" t="s">
        <v>47</v>
      </c>
      <c s="30" t="s">
        <v>518</v>
      </c>
      <c s="31" t="s">
        <v>119</v>
      </c>
      <c s="32">
        <v>115.545</v>
      </c>
      <c s="33">
        <v>0</v>
      </c>
      <c s="33">
        <f>ROUND(ROUND(H223,2)*ROUND(G223,3),2)</f>
      </c>
      <c r="O223">
        <f>(I223*21)/100</f>
      </c>
      <c t="s">
        <v>23</v>
      </c>
    </row>
    <row r="224" spans="1:5" ht="12.75">
      <c r="A224" s="34" t="s">
        <v>50</v>
      </c>
      <c r="E224" s="35" t="s">
        <v>519</v>
      </c>
    </row>
    <row r="225" spans="1:5" ht="51">
      <c r="A225" s="38" t="s">
        <v>52</v>
      </c>
      <c r="E225" s="37" t="s">
        <v>520</v>
      </c>
    </row>
    <row r="226" spans="1:16" ht="25.5">
      <c r="A226" s="25" t="s">
        <v>45</v>
      </c>
      <c s="29" t="s">
        <v>521</v>
      </c>
      <c s="29" t="s">
        <v>522</v>
      </c>
      <c s="25" t="s">
        <v>47</v>
      </c>
      <c s="30" t="s">
        <v>523</v>
      </c>
      <c s="31" t="s">
        <v>119</v>
      </c>
      <c s="32">
        <v>67.3</v>
      </c>
      <c s="33">
        <v>0</v>
      </c>
      <c s="33">
        <f>ROUND(ROUND(H226,2)*ROUND(G226,3),2)</f>
      </c>
      <c r="O226">
        <f>(I226*21)/100</f>
      </c>
      <c t="s">
        <v>23</v>
      </c>
    </row>
    <row r="227" spans="1:5" ht="25.5">
      <c r="A227" s="34" t="s">
        <v>50</v>
      </c>
      <c r="E227" s="35" t="s">
        <v>524</v>
      </c>
    </row>
    <row r="228" spans="1:5" ht="25.5">
      <c r="A228" s="38" t="s">
        <v>52</v>
      </c>
      <c r="E228" s="37" t="s">
        <v>525</v>
      </c>
    </row>
    <row r="229" spans="1:16" ht="12.75">
      <c r="A229" s="25" t="s">
        <v>45</v>
      </c>
      <c s="29" t="s">
        <v>526</v>
      </c>
      <c s="29" t="s">
        <v>527</v>
      </c>
      <c s="25" t="s">
        <v>47</v>
      </c>
      <c s="30" t="s">
        <v>528</v>
      </c>
      <c s="31" t="s">
        <v>119</v>
      </c>
      <c s="32">
        <v>21.4</v>
      </c>
      <c s="33">
        <v>0</v>
      </c>
      <c s="33">
        <f>ROUND(ROUND(H229,2)*ROUND(G229,3),2)</f>
      </c>
      <c r="O229">
        <f>(I229*21)/100</f>
      </c>
      <c t="s">
        <v>23</v>
      </c>
    </row>
    <row r="230" spans="1:5" ht="38.25">
      <c r="A230" s="34" t="s">
        <v>50</v>
      </c>
      <c r="E230" s="35" t="s">
        <v>529</v>
      </c>
    </row>
    <row r="231" spans="1:5" ht="25.5">
      <c r="A231" s="38" t="s">
        <v>52</v>
      </c>
      <c r="E231" s="37" t="s">
        <v>530</v>
      </c>
    </row>
    <row r="232" spans="1:16" ht="12.75">
      <c r="A232" s="25" t="s">
        <v>45</v>
      </c>
      <c s="29" t="s">
        <v>531</v>
      </c>
      <c s="29" t="s">
        <v>532</v>
      </c>
      <c s="25" t="s">
        <v>47</v>
      </c>
      <c s="30" t="s">
        <v>533</v>
      </c>
      <c s="31" t="s">
        <v>119</v>
      </c>
      <c s="32">
        <v>373.915</v>
      </c>
      <c s="33">
        <v>0</v>
      </c>
      <c s="33">
        <f>ROUND(ROUND(H232,2)*ROUND(G232,3),2)</f>
      </c>
      <c r="O232">
        <f>(I232*21)/100</f>
      </c>
      <c t="s">
        <v>23</v>
      </c>
    </row>
    <row r="233" spans="1:5" ht="38.25">
      <c r="A233" s="34" t="s">
        <v>50</v>
      </c>
      <c r="E233" s="35" t="s">
        <v>534</v>
      </c>
    </row>
    <row r="234" spans="1:5" ht="165.75">
      <c r="A234" s="38" t="s">
        <v>52</v>
      </c>
      <c r="E234" s="37" t="s">
        <v>535</v>
      </c>
    </row>
    <row r="235" spans="1:16" ht="12.75">
      <c r="A235" s="25" t="s">
        <v>45</v>
      </c>
      <c s="29" t="s">
        <v>536</v>
      </c>
      <c s="29" t="s">
        <v>537</v>
      </c>
      <c s="25" t="s">
        <v>67</v>
      </c>
      <c s="30" t="s">
        <v>538</v>
      </c>
      <c s="31" t="s">
        <v>119</v>
      </c>
      <c s="32">
        <v>32.86</v>
      </c>
      <c s="33">
        <v>0</v>
      </c>
      <c s="33">
        <f>ROUND(ROUND(H235,2)*ROUND(G235,3),2)</f>
      </c>
      <c r="O235">
        <f>(I235*21)/100</f>
      </c>
      <c t="s">
        <v>23</v>
      </c>
    </row>
    <row r="236" spans="1:5" ht="12.75">
      <c r="A236" s="34" t="s">
        <v>50</v>
      </c>
      <c r="E236" s="35" t="s">
        <v>539</v>
      </c>
    </row>
    <row r="237" spans="1:5" ht="38.25">
      <c r="A237" s="38" t="s">
        <v>52</v>
      </c>
      <c r="E237" s="37" t="s">
        <v>540</v>
      </c>
    </row>
    <row r="238" spans="1:16" ht="12.75">
      <c r="A238" s="25" t="s">
        <v>45</v>
      </c>
      <c s="29" t="s">
        <v>541</v>
      </c>
      <c s="29" t="s">
        <v>537</v>
      </c>
      <c s="25" t="s">
        <v>71</v>
      </c>
      <c s="30" t="s">
        <v>538</v>
      </c>
      <c s="31" t="s">
        <v>119</v>
      </c>
      <c s="32">
        <v>16.65</v>
      </c>
      <c s="33">
        <v>0</v>
      </c>
      <c s="33">
        <f>ROUND(ROUND(H238,2)*ROUND(G238,3),2)</f>
      </c>
      <c r="O238">
        <f>(I238*21)/100</f>
      </c>
      <c t="s">
        <v>23</v>
      </c>
    </row>
    <row r="239" spans="1:5" ht="12.75">
      <c r="A239" s="34" t="s">
        <v>50</v>
      </c>
      <c r="E239" s="35" t="s">
        <v>542</v>
      </c>
    </row>
    <row r="240" spans="1:5" ht="38.25">
      <c r="A240" s="38" t="s">
        <v>52</v>
      </c>
      <c r="E240" s="37" t="s">
        <v>543</v>
      </c>
    </row>
    <row r="241" spans="1:16" ht="12.75">
      <c r="A241" s="25" t="s">
        <v>45</v>
      </c>
      <c s="29" t="s">
        <v>544</v>
      </c>
      <c s="29" t="s">
        <v>545</v>
      </c>
      <c s="25" t="s">
        <v>47</v>
      </c>
      <c s="30" t="s">
        <v>546</v>
      </c>
      <c s="31" t="s">
        <v>119</v>
      </c>
      <c s="32">
        <v>6.4</v>
      </c>
      <c s="33">
        <v>0</v>
      </c>
      <c s="33">
        <f>ROUND(ROUND(H241,2)*ROUND(G241,3),2)</f>
      </c>
      <c r="O241">
        <f>(I241*21)/100</f>
      </c>
      <c t="s">
        <v>23</v>
      </c>
    </row>
    <row r="242" spans="1:5" ht="12.75">
      <c r="A242" s="34" t="s">
        <v>50</v>
      </c>
      <c r="E242" s="35" t="s">
        <v>547</v>
      </c>
    </row>
    <row r="243" spans="1:5" ht="38.25">
      <c r="A243" s="36" t="s">
        <v>52</v>
      </c>
      <c r="E243" s="37" t="s">
        <v>548</v>
      </c>
    </row>
    <row r="244" spans="1:18" ht="12.75" customHeight="1">
      <c r="A244" s="6" t="s">
        <v>43</v>
      </c>
      <c s="6"/>
      <c s="40" t="s">
        <v>73</v>
      </c>
      <c s="6"/>
      <c s="27" t="s">
        <v>549</v>
      </c>
      <c s="6"/>
      <c s="6"/>
      <c s="6"/>
      <c s="41">
        <f>0+Q244</f>
      </c>
      <c r="O244">
        <f>0+R244</f>
      </c>
      <c r="Q244">
        <f>0+I245+I248+I251+I254+I257</f>
      </c>
      <c>
        <f>0+O245+O248+O251+O254+O257</f>
      </c>
    </row>
    <row r="245" spans="1:16" ht="12.75">
      <c r="A245" s="25" t="s">
        <v>45</v>
      </c>
      <c s="29" t="s">
        <v>550</v>
      </c>
      <c s="29" t="s">
        <v>551</v>
      </c>
      <c s="25" t="s">
        <v>47</v>
      </c>
      <c s="30" t="s">
        <v>552</v>
      </c>
      <c s="31" t="s">
        <v>99</v>
      </c>
      <c s="32">
        <v>4</v>
      </c>
      <c s="33">
        <v>0</v>
      </c>
      <c s="33">
        <f>ROUND(ROUND(H245,2)*ROUND(G245,3),2)</f>
      </c>
      <c r="O245">
        <f>(I245*21)/100</f>
      </c>
      <c t="s">
        <v>23</v>
      </c>
    </row>
    <row r="246" spans="1:5" ht="12.75">
      <c r="A246" s="34" t="s">
        <v>50</v>
      </c>
      <c r="E246" s="35" t="s">
        <v>553</v>
      </c>
    </row>
    <row r="247" spans="1:5" ht="12.75">
      <c r="A247" s="38" t="s">
        <v>52</v>
      </c>
      <c r="E247" s="37" t="s">
        <v>217</v>
      </c>
    </row>
    <row r="248" spans="1:16" ht="12.75">
      <c r="A248" s="25" t="s">
        <v>45</v>
      </c>
      <c s="29" t="s">
        <v>554</v>
      </c>
      <c s="29" t="s">
        <v>555</v>
      </c>
      <c s="25" t="s">
        <v>47</v>
      </c>
      <c s="30" t="s">
        <v>556</v>
      </c>
      <c s="31" t="s">
        <v>99</v>
      </c>
      <c s="32">
        <v>4</v>
      </c>
      <c s="33">
        <v>0</v>
      </c>
      <c s="33">
        <f>ROUND(ROUND(H248,2)*ROUND(G248,3),2)</f>
      </c>
      <c r="O248">
        <f>(I248*21)/100</f>
      </c>
      <c t="s">
        <v>23</v>
      </c>
    </row>
    <row r="249" spans="1:5" ht="12.75">
      <c r="A249" s="34" t="s">
        <v>50</v>
      </c>
      <c r="E249" s="35" t="s">
        <v>557</v>
      </c>
    </row>
    <row r="250" spans="1:5" ht="12.75">
      <c r="A250" s="38" t="s">
        <v>52</v>
      </c>
      <c r="E250" s="37" t="s">
        <v>47</v>
      </c>
    </row>
    <row r="251" spans="1:16" ht="12.75">
      <c r="A251" s="25" t="s">
        <v>45</v>
      </c>
      <c s="29" t="s">
        <v>558</v>
      </c>
      <c s="29" t="s">
        <v>559</v>
      </c>
      <c s="25" t="s">
        <v>47</v>
      </c>
      <c s="30" t="s">
        <v>560</v>
      </c>
      <c s="31" t="s">
        <v>99</v>
      </c>
      <c s="32">
        <v>22.15</v>
      </c>
      <c s="33">
        <v>0</v>
      </c>
      <c s="33">
        <f>ROUND(ROUND(H251,2)*ROUND(G251,3),2)</f>
      </c>
      <c r="O251">
        <f>(I251*21)/100</f>
      </c>
      <c t="s">
        <v>23</v>
      </c>
    </row>
    <row r="252" spans="1:5" ht="12.75">
      <c r="A252" s="34" t="s">
        <v>50</v>
      </c>
      <c r="E252" s="35" t="s">
        <v>561</v>
      </c>
    </row>
    <row r="253" spans="1:5" ht="25.5">
      <c r="A253" s="38" t="s">
        <v>52</v>
      </c>
      <c r="E253" s="37" t="s">
        <v>562</v>
      </c>
    </row>
    <row r="254" spans="1:16" ht="12.75">
      <c r="A254" s="25" t="s">
        <v>45</v>
      </c>
      <c s="29" t="s">
        <v>563</v>
      </c>
      <c s="29" t="s">
        <v>564</v>
      </c>
      <c s="25" t="s">
        <v>67</v>
      </c>
      <c s="30" t="s">
        <v>565</v>
      </c>
      <c s="31" t="s">
        <v>99</v>
      </c>
      <c s="32">
        <v>9.4</v>
      </c>
      <c s="33">
        <v>0</v>
      </c>
      <c s="33">
        <f>ROUND(ROUND(H254,2)*ROUND(G254,3),2)</f>
      </c>
      <c r="O254">
        <f>(I254*21)/100</f>
      </c>
      <c t="s">
        <v>23</v>
      </c>
    </row>
    <row r="255" spans="1:5" ht="25.5">
      <c r="A255" s="34" t="s">
        <v>50</v>
      </c>
      <c r="E255" s="35" t="s">
        <v>566</v>
      </c>
    </row>
    <row r="256" spans="1:5" ht="12.75">
      <c r="A256" s="38" t="s">
        <v>52</v>
      </c>
      <c r="E256" s="37" t="s">
        <v>47</v>
      </c>
    </row>
    <row r="257" spans="1:16" ht="12.75">
      <c r="A257" s="25" t="s">
        <v>45</v>
      </c>
      <c s="29" t="s">
        <v>567</v>
      </c>
      <c s="29" t="s">
        <v>568</v>
      </c>
      <c s="25" t="s">
        <v>47</v>
      </c>
      <c s="30" t="s">
        <v>569</v>
      </c>
      <c s="31" t="s">
        <v>55</v>
      </c>
      <c s="32">
        <v>1</v>
      </c>
      <c s="33">
        <v>0</v>
      </c>
      <c s="33">
        <f>ROUND(ROUND(H257,2)*ROUND(G257,3),2)</f>
      </c>
      <c r="O257">
        <f>(I257*21)/100</f>
      </c>
      <c t="s">
        <v>23</v>
      </c>
    </row>
    <row r="258" spans="1:5" ht="12.75">
      <c r="A258" s="34" t="s">
        <v>50</v>
      </c>
      <c r="E258" s="35" t="s">
        <v>570</v>
      </c>
    </row>
    <row r="259" spans="1:5" ht="12.75">
      <c r="A259" s="36" t="s">
        <v>52</v>
      </c>
      <c r="E259" s="37" t="s">
        <v>47</v>
      </c>
    </row>
    <row r="260" spans="1:18" ht="12.75" customHeight="1">
      <c r="A260" s="6" t="s">
        <v>43</v>
      </c>
      <c s="6"/>
      <c s="40" t="s">
        <v>40</v>
      </c>
      <c s="6"/>
      <c s="27" t="s">
        <v>95</v>
      </c>
      <c s="6"/>
      <c s="6"/>
      <c s="6"/>
      <c s="41">
        <f>0+Q260</f>
      </c>
      <c r="O260">
        <f>0+R260</f>
      </c>
      <c r="Q260">
        <f>0+I261+I264+I267+I270+I273+I276+I279+I282+I285+I288+I291+I294+I297+I300+I303+I306+I309+I312+I315+I318+I321+I324+I327+I330+I333+I336+I339</f>
      </c>
      <c>
        <f>0+O261+O264+O267+O270+O273+O276+O279+O282+O285+O288+O291+O294+O297+O300+O303+O306+O309+O312+O315+O318+O321+O324+O327+O330+O333+O336+O339</f>
      </c>
    </row>
    <row r="261" spans="1:16" ht="12.75">
      <c r="A261" s="25" t="s">
        <v>45</v>
      </c>
      <c s="29" t="s">
        <v>571</v>
      </c>
      <c s="29" t="s">
        <v>572</v>
      </c>
      <c s="25" t="s">
        <v>47</v>
      </c>
      <c s="30" t="s">
        <v>573</v>
      </c>
      <c s="31" t="s">
        <v>99</v>
      </c>
      <c s="32">
        <v>14.5</v>
      </c>
      <c s="33">
        <v>0</v>
      </c>
      <c s="33">
        <f>ROUND(ROUND(H261,2)*ROUND(G261,3),2)</f>
      </c>
      <c r="O261">
        <f>(I261*21)/100</f>
      </c>
      <c t="s">
        <v>23</v>
      </c>
    </row>
    <row r="262" spans="1:5" ht="12.75">
      <c r="A262" s="34" t="s">
        <v>50</v>
      </c>
      <c r="E262" s="35" t="s">
        <v>574</v>
      </c>
    </row>
    <row r="263" spans="1:5" ht="12.75">
      <c r="A263" s="38" t="s">
        <v>52</v>
      </c>
      <c r="E263" s="37" t="s">
        <v>47</v>
      </c>
    </row>
    <row r="264" spans="1:16" ht="12.75">
      <c r="A264" s="25" t="s">
        <v>45</v>
      </c>
      <c s="29" t="s">
        <v>575</v>
      </c>
      <c s="29" t="s">
        <v>576</v>
      </c>
      <c s="25" t="s">
        <v>47</v>
      </c>
      <c s="30" t="s">
        <v>577</v>
      </c>
      <c s="31" t="s">
        <v>55</v>
      </c>
      <c s="32">
        <v>2</v>
      </c>
      <c s="33">
        <v>0</v>
      </c>
      <c s="33">
        <f>ROUND(ROUND(H264,2)*ROUND(G264,3),2)</f>
      </c>
      <c r="O264">
        <f>(I264*21)/100</f>
      </c>
      <c t="s">
        <v>23</v>
      </c>
    </row>
    <row r="265" spans="1:5" ht="12.75">
      <c r="A265" s="34" t="s">
        <v>50</v>
      </c>
      <c r="E265" s="35" t="s">
        <v>578</v>
      </c>
    </row>
    <row r="266" spans="1:5" ht="12.75">
      <c r="A266" s="38" t="s">
        <v>52</v>
      </c>
      <c r="E266" s="37" t="s">
        <v>47</v>
      </c>
    </row>
    <row r="267" spans="1:16" ht="12.75">
      <c r="A267" s="25" t="s">
        <v>45</v>
      </c>
      <c s="29" t="s">
        <v>579</v>
      </c>
      <c s="29" t="s">
        <v>576</v>
      </c>
      <c s="25" t="s">
        <v>67</v>
      </c>
      <c s="30" t="s">
        <v>577</v>
      </c>
      <c s="31" t="s">
        <v>55</v>
      </c>
      <c s="32">
        <v>2</v>
      </c>
      <c s="33">
        <v>0</v>
      </c>
      <c s="33">
        <f>ROUND(ROUND(H267,2)*ROUND(G267,3),2)</f>
      </c>
      <c r="O267">
        <f>(I267*21)/100</f>
      </c>
      <c t="s">
        <v>23</v>
      </c>
    </row>
    <row r="268" spans="1:5" ht="12.75">
      <c r="A268" s="34" t="s">
        <v>50</v>
      </c>
      <c r="E268" s="35" t="s">
        <v>580</v>
      </c>
    </row>
    <row r="269" spans="1:5" ht="12.75">
      <c r="A269" s="38" t="s">
        <v>52</v>
      </c>
      <c r="E269" s="37" t="s">
        <v>47</v>
      </c>
    </row>
    <row r="270" spans="1:16" ht="25.5">
      <c r="A270" s="25" t="s">
        <v>45</v>
      </c>
      <c s="29" t="s">
        <v>581</v>
      </c>
      <c s="29" t="s">
        <v>582</v>
      </c>
      <c s="25" t="s">
        <v>47</v>
      </c>
      <c s="30" t="s">
        <v>583</v>
      </c>
      <c s="31" t="s">
        <v>55</v>
      </c>
      <c s="32">
        <v>4</v>
      </c>
      <c s="33">
        <v>0</v>
      </c>
      <c s="33">
        <f>ROUND(ROUND(H270,2)*ROUND(G270,3),2)</f>
      </c>
      <c r="O270">
        <f>(I270*21)/100</f>
      </c>
      <c t="s">
        <v>23</v>
      </c>
    </row>
    <row r="271" spans="1:5" ht="12.75">
      <c r="A271" s="34" t="s">
        <v>50</v>
      </c>
      <c r="E271" s="35" t="s">
        <v>584</v>
      </c>
    </row>
    <row r="272" spans="1:5" ht="38.25">
      <c r="A272" s="38" t="s">
        <v>52</v>
      </c>
      <c r="E272" s="37" t="s">
        <v>585</v>
      </c>
    </row>
    <row r="273" spans="1:16" ht="12.75">
      <c r="A273" s="25" t="s">
        <v>45</v>
      </c>
      <c s="29" t="s">
        <v>586</v>
      </c>
      <c s="29" t="s">
        <v>587</v>
      </c>
      <c s="25" t="s">
        <v>67</v>
      </c>
      <c s="30" t="s">
        <v>588</v>
      </c>
      <c s="31" t="s">
        <v>55</v>
      </c>
      <c s="32">
        <v>6</v>
      </c>
      <c s="33">
        <v>0</v>
      </c>
      <c s="33">
        <f>ROUND(ROUND(H273,2)*ROUND(G273,3),2)</f>
      </c>
      <c r="O273">
        <f>(I273*21)/100</f>
      </c>
      <c t="s">
        <v>23</v>
      </c>
    </row>
    <row r="274" spans="1:5" ht="12.75">
      <c r="A274" s="34" t="s">
        <v>50</v>
      </c>
      <c r="E274" s="35" t="s">
        <v>589</v>
      </c>
    </row>
    <row r="275" spans="1:5" ht="38.25">
      <c r="A275" s="38" t="s">
        <v>52</v>
      </c>
      <c r="E275" s="37" t="s">
        <v>590</v>
      </c>
    </row>
    <row r="276" spans="1:16" ht="12.75">
      <c r="A276" s="25" t="s">
        <v>45</v>
      </c>
      <c s="29" t="s">
        <v>591</v>
      </c>
      <c s="29" t="s">
        <v>587</v>
      </c>
      <c s="25" t="s">
        <v>71</v>
      </c>
      <c s="30" t="s">
        <v>588</v>
      </c>
      <c s="31" t="s">
        <v>55</v>
      </c>
      <c s="32">
        <v>4</v>
      </c>
      <c s="33">
        <v>0</v>
      </c>
      <c s="33">
        <f>ROUND(ROUND(H276,2)*ROUND(G276,3),2)</f>
      </c>
      <c r="O276">
        <f>(I276*21)/100</f>
      </c>
      <c t="s">
        <v>23</v>
      </c>
    </row>
    <row r="277" spans="1:5" ht="12.75">
      <c r="A277" s="34" t="s">
        <v>50</v>
      </c>
      <c r="E277" s="35" t="s">
        <v>592</v>
      </c>
    </row>
    <row r="278" spans="1:5" ht="38.25">
      <c r="A278" s="38" t="s">
        <v>52</v>
      </c>
      <c r="E278" s="37" t="s">
        <v>585</v>
      </c>
    </row>
    <row r="279" spans="1:16" ht="12.75">
      <c r="A279" s="25" t="s">
        <v>45</v>
      </c>
      <c s="29" t="s">
        <v>593</v>
      </c>
      <c s="29" t="s">
        <v>594</v>
      </c>
      <c s="25" t="s">
        <v>47</v>
      </c>
      <c s="30" t="s">
        <v>595</v>
      </c>
      <c s="31" t="s">
        <v>99</v>
      </c>
      <c s="32">
        <v>50.094</v>
      </c>
      <c s="33">
        <v>0</v>
      </c>
      <c s="33">
        <f>ROUND(ROUND(H279,2)*ROUND(G279,3),2)</f>
      </c>
      <c r="O279">
        <f>(I279*21)/100</f>
      </c>
      <c t="s">
        <v>23</v>
      </c>
    </row>
    <row r="280" spans="1:5" ht="25.5">
      <c r="A280" s="34" t="s">
        <v>50</v>
      </c>
      <c r="E280" s="35" t="s">
        <v>596</v>
      </c>
    </row>
    <row r="281" spans="1:5" ht="89.25">
      <c r="A281" s="38" t="s">
        <v>52</v>
      </c>
      <c r="E281" s="37" t="s">
        <v>597</v>
      </c>
    </row>
    <row r="282" spans="1:16" ht="12.75">
      <c r="A282" s="25" t="s">
        <v>45</v>
      </c>
      <c s="29" t="s">
        <v>598</v>
      </c>
      <c s="29" t="s">
        <v>599</v>
      </c>
      <c s="25" t="s">
        <v>47</v>
      </c>
      <c s="30" t="s">
        <v>600</v>
      </c>
      <c s="31" t="s">
        <v>99</v>
      </c>
      <c s="32">
        <v>32.8</v>
      </c>
      <c s="33">
        <v>0</v>
      </c>
      <c s="33">
        <f>ROUND(ROUND(H282,2)*ROUND(G282,3),2)</f>
      </c>
      <c r="O282">
        <f>(I282*21)/100</f>
      </c>
      <c t="s">
        <v>23</v>
      </c>
    </row>
    <row r="283" spans="1:5" ht="25.5">
      <c r="A283" s="34" t="s">
        <v>50</v>
      </c>
      <c r="E283" s="35" t="s">
        <v>601</v>
      </c>
    </row>
    <row r="284" spans="1:5" ht="51">
      <c r="A284" s="38" t="s">
        <v>52</v>
      </c>
      <c r="E284" s="37" t="s">
        <v>602</v>
      </c>
    </row>
    <row r="285" spans="1:16" ht="12.75">
      <c r="A285" s="25" t="s">
        <v>45</v>
      </c>
      <c s="29" t="s">
        <v>603</v>
      </c>
      <c s="29" t="s">
        <v>604</v>
      </c>
      <c s="25" t="s">
        <v>47</v>
      </c>
      <c s="30" t="s">
        <v>605</v>
      </c>
      <c s="31" t="s">
        <v>99</v>
      </c>
      <c s="32">
        <v>17.7</v>
      </c>
      <c s="33">
        <v>0</v>
      </c>
      <c s="33">
        <f>ROUND(ROUND(H285,2)*ROUND(G285,3),2)</f>
      </c>
      <c r="O285">
        <f>(I285*21)/100</f>
      </c>
      <c t="s">
        <v>23</v>
      </c>
    </row>
    <row r="286" spans="1:5" ht="12.75">
      <c r="A286" s="34" t="s">
        <v>50</v>
      </c>
      <c r="E286" s="35" t="s">
        <v>606</v>
      </c>
    </row>
    <row r="287" spans="1:5" ht="25.5">
      <c r="A287" s="38" t="s">
        <v>52</v>
      </c>
      <c r="E287" s="37" t="s">
        <v>607</v>
      </c>
    </row>
    <row r="288" spans="1:16" ht="12.75">
      <c r="A288" s="25" t="s">
        <v>45</v>
      </c>
      <c s="29" t="s">
        <v>608</v>
      </c>
      <c s="29" t="s">
        <v>609</v>
      </c>
      <c s="25" t="s">
        <v>47</v>
      </c>
      <c s="30" t="s">
        <v>610</v>
      </c>
      <c s="31" t="s">
        <v>99</v>
      </c>
      <c s="32">
        <v>16.8</v>
      </c>
      <c s="33">
        <v>0</v>
      </c>
      <c s="33">
        <f>ROUND(ROUND(H288,2)*ROUND(G288,3),2)</f>
      </c>
      <c r="O288">
        <f>(I288*21)/100</f>
      </c>
      <c t="s">
        <v>23</v>
      </c>
    </row>
    <row r="289" spans="1:5" ht="12.75">
      <c r="A289" s="34" t="s">
        <v>50</v>
      </c>
      <c r="E289" s="35" t="s">
        <v>611</v>
      </c>
    </row>
    <row r="290" spans="1:5" ht="25.5">
      <c r="A290" s="38" t="s">
        <v>52</v>
      </c>
      <c r="E290" s="37" t="s">
        <v>612</v>
      </c>
    </row>
    <row r="291" spans="1:16" ht="12.75">
      <c r="A291" s="25" t="s">
        <v>45</v>
      </c>
      <c s="29" t="s">
        <v>613</v>
      </c>
      <c s="29" t="s">
        <v>614</v>
      </c>
      <c s="25" t="s">
        <v>47</v>
      </c>
      <c s="30" t="s">
        <v>615</v>
      </c>
      <c s="31" t="s">
        <v>99</v>
      </c>
      <c s="32">
        <v>16.8</v>
      </c>
      <c s="33">
        <v>0</v>
      </c>
      <c s="33">
        <f>ROUND(ROUND(H291,2)*ROUND(G291,3),2)</f>
      </c>
      <c r="O291">
        <f>(I291*21)/100</f>
      </c>
      <c t="s">
        <v>23</v>
      </c>
    </row>
    <row r="292" spans="1:5" ht="12.75">
      <c r="A292" s="34" t="s">
        <v>50</v>
      </c>
      <c r="E292" s="35" t="s">
        <v>616</v>
      </c>
    </row>
    <row r="293" spans="1:5" ht="12.75">
      <c r="A293" s="38" t="s">
        <v>52</v>
      </c>
      <c r="E293" s="37" t="s">
        <v>617</v>
      </c>
    </row>
    <row r="294" spans="1:16" ht="12.75">
      <c r="A294" s="25" t="s">
        <v>45</v>
      </c>
      <c s="29" t="s">
        <v>618</v>
      </c>
      <c s="29" t="s">
        <v>619</v>
      </c>
      <c s="25" t="s">
        <v>47</v>
      </c>
      <c s="30" t="s">
        <v>620</v>
      </c>
      <c s="31" t="s">
        <v>99</v>
      </c>
      <c s="32">
        <v>17.7</v>
      </c>
      <c s="33">
        <v>0</v>
      </c>
      <c s="33">
        <f>ROUND(ROUND(H294,2)*ROUND(G294,3),2)</f>
      </c>
      <c r="O294">
        <f>(I294*21)/100</f>
      </c>
      <c t="s">
        <v>23</v>
      </c>
    </row>
    <row r="295" spans="1:5" ht="12.75">
      <c r="A295" s="34" t="s">
        <v>50</v>
      </c>
      <c r="E295" s="35" t="s">
        <v>616</v>
      </c>
    </row>
    <row r="296" spans="1:5" ht="12.75">
      <c r="A296" s="38" t="s">
        <v>52</v>
      </c>
      <c r="E296" s="37" t="s">
        <v>621</v>
      </c>
    </row>
    <row r="297" spans="1:16" ht="12.75">
      <c r="A297" s="25" t="s">
        <v>45</v>
      </c>
      <c s="29" t="s">
        <v>622</v>
      </c>
      <c s="29" t="s">
        <v>623</v>
      </c>
      <c s="25" t="s">
        <v>47</v>
      </c>
      <c s="30" t="s">
        <v>624</v>
      </c>
      <c s="31" t="s">
        <v>119</v>
      </c>
      <c s="32">
        <v>5</v>
      </c>
      <c s="33">
        <v>0</v>
      </c>
      <c s="33">
        <f>ROUND(ROUND(H297,2)*ROUND(G297,3),2)</f>
      </c>
      <c r="O297">
        <f>(I297*21)/100</f>
      </c>
      <c t="s">
        <v>23</v>
      </c>
    </row>
    <row r="298" spans="1:5" ht="12.75">
      <c r="A298" s="34" t="s">
        <v>50</v>
      </c>
      <c r="E298" s="35" t="s">
        <v>625</v>
      </c>
    </row>
    <row r="299" spans="1:5" ht="12.75">
      <c r="A299" s="38" t="s">
        <v>52</v>
      </c>
      <c r="E299" s="37" t="s">
        <v>47</v>
      </c>
    </row>
    <row r="300" spans="1:16" ht="12.75">
      <c r="A300" s="25" t="s">
        <v>45</v>
      </c>
      <c s="29" t="s">
        <v>626</v>
      </c>
      <c s="29" t="s">
        <v>627</v>
      </c>
      <c s="25" t="s">
        <v>47</v>
      </c>
      <c s="30" t="s">
        <v>628</v>
      </c>
      <c s="31" t="s">
        <v>55</v>
      </c>
      <c s="32">
        <v>2</v>
      </c>
      <c s="33">
        <v>0</v>
      </c>
      <c s="33">
        <f>ROUND(ROUND(H300,2)*ROUND(G300,3),2)</f>
      </c>
      <c r="O300">
        <f>(I300*21)/100</f>
      </c>
      <c t="s">
        <v>23</v>
      </c>
    </row>
    <row r="301" spans="1:5" ht="12.75">
      <c r="A301" s="34" t="s">
        <v>50</v>
      </c>
      <c r="E301" s="35" t="s">
        <v>629</v>
      </c>
    </row>
    <row r="302" spans="1:5" ht="12.75">
      <c r="A302" s="38" t="s">
        <v>52</v>
      </c>
      <c r="E302" s="37" t="s">
        <v>47</v>
      </c>
    </row>
    <row r="303" spans="1:16" ht="12.75">
      <c r="A303" s="25" t="s">
        <v>45</v>
      </c>
      <c s="29" t="s">
        <v>630</v>
      </c>
      <c s="29" t="s">
        <v>631</v>
      </c>
      <c s="25" t="s">
        <v>47</v>
      </c>
      <c s="30" t="s">
        <v>632</v>
      </c>
      <c s="31" t="s">
        <v>55</v>
      </c>
      <c s="32">
        <v>4</v>
      </c>
      <c s="33">
        <v>0</v>
      </c>
      <c s="33">
        <f>ROUND(ROUND(H303,2)*ROUND(G303,3),2)</f>
      </c>
      <c r="O303">
        <f>(I303*21)/100</f>
      </c>
      <c t="s">
        <v>23</v>
      </c>
    </row>
    <row r="304" spans="1:5" ht="12.75">
      <c r="A304" s="34" t="s">
        <v>50</v>
      </c>
      <c r="E304" s="35" t="s">
        <v>633</v>
      </c>
    </row>
    <row r="305" spans="1:5" ht="12.75">
      <c r="A305" s="38" t="s">
        <v>52</v>
      </c>
      <c r="E305" s="37" t="s">
        <v>47</v>
      </c>
    </row>
    <row r="306" spans="1:16" ht="12.75">
      <c r="A306" s="25" t="s">
        <v>45</v>
      </c>
      <c s="29" t="s">
        <v>634</v>
      </c>
      <c s="29" t="s">
        <v>635</v>
      </c>
      <c s="25" t="s">
        <v>47</v>
      </c>
      <c s="30" t="s">
        <v>636</v>
      </c>
      <c s="31" t="s">
        <v>109</v>
      </c>
      <c s="32">
        <v>94.31</v>
      </c>
      <c s="33">
        <v>0</v>
      </c>
      <c s="33">
        <f>ROUND(ROUND(H306,2)*ROUND(G306,3),2)</f>
      </c>
      <c r="O306">
        <f>(I306*21)/100</f>
      </c>
      <c t="s">
        <v>23</v>
      </c>
    </row>
    <row r="307" spans="1:5" ht="12.75">
      <c r="A307" s="34" t="s">
        <v>50</v>
      </c>
      <c r="E307" s="35" t="s">
        <v>47</v>
      </c>
    </row>
    <row r="308" spans="1:5" ht="89.25">
      <c r="A308" s="38" t="s">
        <v>52</v>
      </c>
      <c r="E308" s="37" t="s">
        <v>637</v>
      </c>
    </row>
    <row r="309" spans="1:16" ht="12.75">
      <c r="A309" s="25" t="s">
        <v>45</v>
      </c>
      <c s="29" t="s">
        <v>638</v>
      </c>
      <c s="29" t="s">
        <v>639</v>
      </c>
      <c s="25" t="s">
        <v>47</v>
      </c>
      <c s="30" t="s">
        <v>640</v>
      </c>
      <c s="31" t="s">
        <v>254</v>
      </c>
      <c s="32">
        <v>2716.128</v>
      </c>
      <c s="33">
        <v>0</v>
      </c>
      <c s="33">
        <f>ROUND(ROUND(H309,2)*ROUND(G309,3),2)</f>
      </c>
      <c r="O309">
        <f>(I309*21)/100</f>
      </c>
      <c t="s">
        <v>23</v>
      </c>
    </row>
    <row r="310" spans="1:5" ht="12.75">
      <c r="A310" s="34" t="s">
        <v>50</v>
      </c>
      <c r="E310" s="35" t="s">
        <v>641</v>
      </c>
    </row>
    <row r="311" spans="1:5" ht="12.75">
      <c r="A311" s="38" t="s">
        <v>52</v>
      </c>
      <c r="E311" s="37" t="s">
        <v>642</v>
      </c>
    </row>
    <row r="312" spans="1:16" ht="12.75">
      <c r="A312" s="25" t="s">
        <v>45</v>
      </c>
      <c s="29" t="s">
        <v>643</v>
      </c>
      <c s="29" t="s">
        <v>644</v>
      </c>
      <c s="25" t="s">
        <v>47</v>
      </c>
      <c s="30" t="s">
        <v>645</v>
      </c>
      <c s="31" t="s">
        <v>109</v>
      </c>
      <c s="32">
        <v>11.029</v>
      </c>
      <c s="33">
        <v>0</v>
      </c>
      <c s="33">
        <f>ROUND(ROUND(H312,2)*ROUND(G312,3),2)</f>
      </c>
      <c r="O312">
        <f>(I312*21)/100</f>
      </c>
      <c t="s">
        <v>23</v>
      </c>
    </row>
    <row r="313" spans="1:5" ht="12.75">
      <c r="A313" s="34" t="s">
        <v>50</v>
      </c>
      <c r="E313" s="35" t="s">
        <v>646</v>
      </c>
    </row>
    <row r="314" spans="1:5" ht="12.75">
      <c r="A314" s="38" t="s">
        <v>52</v>
      </c>
      <c r="E314" s="37" t="s">
        <v>647</v>
      </c>
    </row>
    <row r="315" spans="1:16" ht="12.75">
      <c r="A315" s="25" t="s">
        <v>45</v>
      </c>
      <c s="29" t="s">
        <v>648</v>
      </c>
      <c s="29" t="s">
        <v>649</v>
      </c>
      <c s="25" t="s">
        <v>47</v>
      </c>
      <c s="30" t="s">
        <v>650</v>
      </c>
      <c s="31" t="s">
        <v>254</v>
      </c>
      <c s="32">
        <v>238.231</v>
      </c>
      <c s="33">
        <v>0</v>
      </c>
      <c s="33">
        <f>ROUND(ROUND(H315,2)*ROUND(G315,3),2)</f>
      </c>
      <c r="O315">
        <f>(I315*21)/100</f>
      </c>
      <c t="s">
        <v>23</v>
      </c>
    </row>
    <row r="316" spans="1:5" ht="12.75">
      <c r="A316" s="34" t="s">
        <v>50</v>
      </c>
      <c r="E316" s="35" t="s">
        <v>641</v>
      </c>
    </row>
    <row r="317" spans="1:5" ht="12.75">
      <c r="A317" s="38" t="s">
        <v>52</v>
      </c>
      <c r="E317" s="37" t="s">
        <v>651</v>
      </c>
    </row>
    <row r="318" spans="1:16" ht="12.75">
      <c r="A318" s="25" t="s">
        <v>45</v>
      </c>
      <c s="29" t="s">
        <v>652</v>
      </c>
      <c s="29" t="s">
        <v>653</v>
      </c>
      <c s="25" t="s">
        <v>47</v>
      </c>
      <c s="30" t="s">
        <v>654</v>
      </c>
      <c s="31" t="s">
        <v>109</v>
      </c>
      <c s="32">
        <v>2.086</v>
      </c>
      <c s="33">
        <v>0</v>
      </c>
      <c s="33">
        <f>ROUND(ROUND(H318,2)*ROUND(G318,3),2)</f>
      </c>
      <c r="O318">
        <f>(I318*21)/100</f>
      </c>
      <c t="s">
        <v>23</v>
      </c>
    </row>
    <row r="319" spans="1:5" ht="12.75">
      <c r="A319" s="34" t="s">
        <v>50</v>
      </c>
      <c r="E319" s="35" t="s">
        <v>47</v>
      </c>
    </row>
    <row r="320" spans="1:5" ht="114.75">
      <c r="A320" s="38" t="s">
        <v>52</v>
      </c>
      <c r="E320" s="37" t="s">
        <v>655</v>
      </c>
    </row>
    <row r="321" spans="1:16" ht="12.75">
      <c r="A321" s="25" t="s">
        <v>45</v>
      </c>
      <c s="29" t="s">
        <v>656</v>
      </c>
      <c s="29" t="s">
        <v>657</v>
      </c>
      <c s="25" t="s">
        <v>47</v>
      </c>
      <c s="30" t="s">
        <v>658</v>
      </c>
      <c s="31" t="s">
        <v>254</v>
      </c>
      <c s="32">
        <v>60.097</v>
      </c>
      <c s="33">
        <v>0</v>
      </c>
      <c s="33">
        <f>ROUND(ROUND(H321,2)*ROUND(G321,3),2)</f>
      </c>
      <c r="O321">
        <f>(I321*21)/100</f>
      </c>
      <c t="s">
        <v>23</v>
      </c>
    </row>
    <row r="322" spans="1:5" ht="12.75">
      <c r="A322" s="34" t="s">
        <v>50</v>
      </c>
      <c r="E322" s="35" t="s">
        <v>47</v>
      </c>
    </row>
    <row r="323" spans="1:5" ht="12.75">
      <c r="A323" s="38" t="s">
        <v>52</v>
      </c>
      <c r="E323" s="37" t="s">
        <v>659</v>
      </c>
    </row>
    <row r="324" spans="1:16" ht="12.75">
      <c r="A324" s="25" t="s">
        <v>45</v>
      </c>
      <c s="29" t="s">
        <v>660</v>
      </c>
      <c s="29" t="s">
        <v>661</v>
      </c>
      <c s="25" t="s">
        <v>47</v>
      </c>
      <c s="30" t="s">
        <v>662</v>
      </c>
      <c s="31" t="s">
        <v>109</v>
      </c>
      <c s="32">
        <v>26.336</v>
      </c>
      <c s="33">
        <v>0</v>
      </c>
      <c s="33">
        <f>ROUND(ROUND(H324,2)*ROUND(G324,3),2)</f>
      </c>
      <c r="O324">
        <f>(I324*21)/100</f>
      </c>
      <c t="s">
        <v>23</v>
      </c>
    </row>
    <row r="325" spans="1:5" ht="12.75">
      <c r="A325" s="34" t="s">
        <v>50</v>
      </c>
      <c r="E325" s="35" t="s">
        <v>47</v>
      </c>
    </row>
    <row r="326" spans="1:5" ht="102">
      <c r="A326" s="38" t="s">
        <v>52</v>
      </c>
      <c r="E326" s="37" t="s">
        <v>663</v>
      </c>
    </row>
    <row r="327" spans="1:16" ht="12.75">
      <c r="A327" s="25" t="s">
        <v>45</v>
      </c>
      <c s="29" t="s">
        <v>664</v>
      </c>
      <c s="29" t="s">
        <v>665</v>
      </c>
      <c s="25" t="s">
        <v>47</v>
      </c>
      <c s="30" t="s">
        <v>666</v>
      </c>
      <c s="31" t="s">
        <v>254</v>
      </c>
      <c s="32">
        <v>790.08</v>
      </c>
      <c s="33">
        <v>0</v>
      </c>
      <c s="33">
        <f>ROUND(ROUND(H327,2)*ROUND(G327,3),2)</f>
      </c>
      <c r="O327">
        <f>(I327*21)/100</f>
      </c>
      <c t="s">
        <v>23</v>
      </c>
    </row>
    <row r="328" spans="1:5" ht="12.75">
      <c r="A328" s="34" t="s">
        <v>50</v>
      </c>
      <c r="E328" s="35" t="s">
        <v>47</v>
      </c>
    </row>
    <row r="329" spans="1:5" ht="12.75">
      <c r="A329" s="38" t="s">
        <v>52</v>
      </c>
      <c r="E329" s="37" t="s">
        <v>667</v>
      </c>
    </row>
    <row r="330" spans="1:16" ht="12.75">
      <c r="A330" s="25" t="s">
        <v>45</v>
      </c>
      <c s="29" t="s">
        <v>668</v>
      </c>
      <c s="29" t="s">
        <v>669</v>
      </c>
      <c s="25" t="s">
        <v>47</v>
      </c>
      <c s="30" t="s">
        <v>670</v>
      </c>
      <c s="31" t="s">
        <v>109</v>
      </c>
      <c s="32">
        <v>0.589</v>
      </c>
      <c s="33">
        <v>0</v>
      </c>
      <c s="33">
        <f>ROUND(ROUND(H330,2)*ROUND(G330,3),2)</f>
      </c>
      <c r="O330">
        <f>(I330*21)/100</f>
      </c>
      <c t="s">
        <v>23</v>
      </c>
    </row>
    <row r="331" spans="1:5" ht="12.75">
      <c r="A331" s="34" t="s">
        <v>50</v>
      </c>
      <c r="E331" s="35" t="s">
        <v>671</v>
      </c>
    </row>
    <row r="332" spans="1:5" ht="12.75">
      <c r="A332" s="38" t="s">
        <v>52</v>
      </c>
      <c r="E332" s="37" t="s">
        <v>672</v>
      </c>
    </row>
    <row r="333" spans="1:16" ht="12.75">
      <c r="A333" s="25" t="s">
        <v>45</v>
      </c>
      <c s="29" t="s">
        <v>673</v>
      </c>
      <c s="29" t="s">
        <v>674</v>
      </c>
      <c s="25" t="s">
        <v>47</v>
      </c>
      <c s="30" t="s">
        <v>675</v>
      </c>
      <c s="31" t="s">
        <v>254</v>
      </c>
      <c s="32">
        <v>4.736</v>
      </c>
      <c s="33">
        <v>0</v>
      </c>
      <c s="33">
        <f>ROUND(ROUND(H333,2)*ROUND(G333,3),2)</f>
      </c>
      <c r="O333">
        <f>(I333*21)/100</f>
      </c>
      <c t="s">
        <v>23</v>
      </c>
    </row>
    <row r="334" spans="1:5" ht="12.75">
      <c r="A334" s="34" t="s">
        <v>50</v>
      </c>
      <c r="E334" s="35" t="s">
        <v>676</v>
      </c>
    </row>
    <row r="335" spans="1:5" ht="12.75">
      <c r="A335" s="38" t="s">
        <v>52</v>
      </c>
      <c r="E335" s="37" t="s">
        <v>677</v>
      </c>
    </row>
    <row r="336" spans="1:16" ht="12.75">
      <c r="A336" s="25" t="s">
        <v>45</v>
      </c>
      <c s="29" t="s">
        <v>678</v>
      </c>
      <c s="29" t="s">
        <v>679</v>
      </c>
      <c s="25" t="s">
        <v>47</v>
      </c>
      <c s="30" t="s">
        <v>680</v>
      </c>
      <c s="31" t="s">
        <v>114</v>
      </c>
      <c s="32">
        <v>1.234</v>
      </c>
      <c s="33">
        <v>0</v>
      </c>
      <c s="33">
        <f>ROUND(ROUND(H336,2)*ROUND(G336,3),2)</f>
      </c>
      <c r="O336">
        <f>(I336*21)/100</f>
      </c>
      <c t="s">
        <v>23</v>
      </c>
    </row>
    <row r="337" spans="1:5" ht="12.75">
      <c r="A337" s="34" t="s">
        <v>50</v>
      </c>
      <c r="E337" s="35" t="s">
        <v>681</v>
      </c>
    </row>
    <row r="338" spans="1:5" ht="76.5">
      <c r="A338" s="38" t="s">
        <v>52</v>
      </c>
      <c r="E338" s="37" t="s">
        <v>682</v>
      </c>
    </row>
    <row r="339" spans="1:16" ht="12.75">
      <c r="A339" s="25" t="s">
        <v>45</v>
      </c>
      <c s="29" t="s">
        <v>683</v>
      </c>
      <c s="29" t="s">
        <v>684</v>
      </c>
      <c s="25" t="s">
        <v>47</v>
      </c>
      <c s="30" t="s">
        <v>685</v>
      </c>
      <c s="31" t="s">
        <v>119</v>
      </c>
      <c s="32">
        <v>66.56</v>
      </c>
      <c s="33">
        <v>0</v>
      </c>
      <c s="33">
        <f>ROUND(ROUND(H339,2)*ROUND(G339,3),2)</f>
      </c>
      <c r="O339">
        <f>(I339*21)/100</f>
      </c>
      <c t="s">
        <v>23</v>
      </c>
    </row>
    <row r="340" spans="1:5" ht="12.75">
      <c r="A340" s="34" t="s">
        <v>50</v>
      </c>
      <c r="E340" s="35" t="s">
        <v>686</v>
      </c>
    </row>
    <row r="341" spans="1:5" ht="12.75">
      <c r="A341" s="36" t="s">
        <v>52</v>
      </c>
      <c r="E341" s="37" t="s">
        <v>687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